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omments4.xml" ContentType="application/vnd.openxmlformats-officedocument.spreadsheetml.comments+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25" windowWidth="18195" windowHeight="7320" activeTab="1"/>
  </bookViews>
  <sheets>
    <sheet name="META" sheetId="2" r:id="rId1"/>
    <sheet name="Fluxes" sheetId="1" r:id="rId2"/>
    <sheet name="Concentrations" sheetId="3" r:id="rId3"/>
    <sheet name="StandardsA" sheetId="4" r:id="rId4"/>
    <sheet name="StandardsB" sheetId="10" r:id="rId5"/>
    <sheet name="Graphs" sheetId="9" r:id="rId6"/>
  </sheets>
  <calcPr calcId="145621"/>
</workbook>
</file>

<file path=xl/calcChain.xml><?xml version="1.0" encoding="utf-8"?>
<calcChain xmlns="http://schemas.openxmlformats.org/spreadsheetml/2006/main">
  <c r="T39" i="1" l="1"/>
  <c r="T4" i="1" l="1"/>
  <c r="T5" i="1"/>
  <c r="T6" i="1"/>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U5" i="1" l="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U4" i="1"/>
  <c r="U39" i="1"/>
  <c r="T40" i="1"/>
  <c r="U40" i="1" s="1"/>
  <c r="T8" i="1"/>
  <c r="U8" i="1" s="1"/>
  <c r="T16" i="1"/>
  <c r="U16" i="1" s="1"/>
  <c r="T24" i="1"/>
  <c r="U24" i="1" s="1"/>
  <c r="T32" i="1"/>
  <c r="U32" i="1" s="1"/>
  <c r="T41" i="1"/>
  <c r="U41" i="1" s="1"/>
  <c r="T43" i="1"/>
  <c r="U43" i="1" s="1"/>
  <c r="T14" i="1"/>
  <c r="U14" i="1" s="1"/>
  <c r="T18" i="1"/>
  <c r="U18" i="1" s="1"/>
  <c r="U6" i="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K4" authorId="0">
      <text>
        <r>
          <rPr>
            <b/>
            <sz val="9"/>
            <color indexed="81"/>
            <rFont val="Tahoma"/>
            <family val="2"/>
          </rPr>
          <t>Diego:</t>
        </r>
        <r>
          <rPr>
            <sz val="9"/>
            <color indexed="81"/>
            <rFont val="Tahoma"/>
            <family val="2"/>
          </rPr>
          <t xml:space="preserve">
Repeated, first measurement was bad.</t>
        </r>
      </text>
    </comment>
    <comment ref="Q4" authorId="0">
      <text>
        <r>
          <rPr>
            <b/>
            <sz val="9"/>
            <color indexed="81"/>
            <rFont val="Tahoma"/>
            <charset val="1"/>
          </rPr>
          <t>Diego:</t>
        </r>
        <r>
          <rPr>
            <sz val="9"/>
            <color indexed="81"/>
            <rFont val="Tahoma"/>
            <charset val="1"/>
          </rPr>
          <t xml:space="preserve">
Set to reasonable 26C for flux calculations</t>
        </r>
      </text>
    </comment>
    <comment ref="L41" authorId="0">
      <text>
        <r>
          <rPr>
            <b/>
            <sz val="9"/>
            <color indexed="81"/>
            <rFont val="Tahoma"/>
            <charset val="1"/>
          </rPr>
          <t>Diego:</t>
        </r>
        <r>
          <rPr>
            <sz val="9"/>
            <color indexed="81"/>
            <rFont val="Tahoma"/>
            <charset val="1"/>
          </rPr>
          <t xml:space="preserve">
Repeated due to unstable baseline. First repeat was 2.554ppm
</t>
        </r>
      </text>
    </comment>
  </commentList>
</comments>
</file>

<file path=xl/comments2.xml><?xml version="1.0" encoding="utf-8"?>
<comments xmlns="http://schemas.openxmlformats.org/spreadsheetml/2006/main">
  <authors>
    <author>Diego</author>
  </authors>
  <commentList>
    <comment ref="B4" authorId="0">
      <text>
        <r>
          <rPr>
            <b/>
            <sz val="9"/>
            <color indexed="81"/>
            <rFont val="Tahoma"/>
            <family val="2"/>
          </rPr>
          <t>Diego:</t>
        </r>
        <r>
          <rPr>
            <sz val="9"/>
            <color indexed="81"/>
            <rFont val="Tahoma"/>
            <family val="2"/>
          </rPr>
          <t xml:space="preserve">
a small dip just before where the CH4 peak would occur throws off the integration, maybe redo manually</t>
        </r>
      </text>
    </comment>
  </commentList>
</comments>
</file>

<file path=xl/comments3.xml><?xml version="1.0" encoding="utf-8"?>
<comments xmlns="http://schemas.openxmlformats.org/spreadsheetml/2006/main">
  <authors>
    <author>Diego</author>
  </authors>
  <commentList>
    <comment ref="E4" authorId="0">
      <text>
        <r>
          <rPr>
            <b/>
            <sz val="9"/>
            <color indexed="81"/>
            <rFont val="Tahoma"/>
            <family val="2"/>
          </rPr>
          <t>Diego:</t>
        </r>
        <r>
          <rPr>
            <sz val="9"/>
            <color indexed="81"/>
            <rFont val="Tahoma"/>
            <family val="2"/>
          </rPr>
          <t xml:space="preserve">
This standard read high when constructing calibration curve and was not used for calbration.</t>
        </r>
      </text>
    </comment>
  </commentList>
</comments>
</file>

<file path=xl/comments4.xml><?xml version="1.0" encoding="utf-8"?>
<comments xmlns="http://schemas.openxmlformats.org/spreadsheetml/2006/main">
  <authors>
    <author>Diego</author>
  </authors>
  <commentList>
    <comment ref="E4" authorId="0">
      <text>
        <r>
          <rPr>
            <b/>
            <sz val="9"/>
            <color indexed="81"/>
            <rFont val="Tahoma"/>
            <family val="2"/>
          </rPr>
          <t>Diego:</t>
        </r>
        <r>
          <rPr>
            <sz val="9"/>
            <color indexed="81"/>
            <rFont val="Tahoma"/>
            <family val="2"/>
          </rPr>
          <t xml:space="preserve">
This standard read high when constructing calibration curve and was not used for calbration.</t>
        </r>
      </text>
    </comment>
  </commentList>
</comments>
</file>

<file path=xl/sharedStrings.xml><?xml version="1.0" encoding="utf-8"?>
<sst xmlns="http://schemas.openxmlformats.org/spreadsheetml/2006/main" count="147" uniqueCount="110">
  <si>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</si>
  <si>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</si>
  <si>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</si>
  <si>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</si>
  <si>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</si>
  <si>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</si>
  <si>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</si>
  <si>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</si>
  <si>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</si>
  <si>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</si>
  <si>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</si>
  <si>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</si>
  <si>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</si>
  <si>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</si>
  <si>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</si>
  <si>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</si>
  <si>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</si>
  <si>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</si>
  <si>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</si>
  <si>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</si>
  <si>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</si>
  <si>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</si>
  <si>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</si>
  <si>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</si>
  <si>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</si>
  <si>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</si>
  <si>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</si>
  <si>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</si>
  <si>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</si>
  <si>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</si>
  <si>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</si>
  <si>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</si>
  <si>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</si>
  <si>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</si>
  <si>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</si>
  <si>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</si>
  <si>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</si>
  <si>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</si>
  <si>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</si>
  <si>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</si>
  <si>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</si>
  <si>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</si>
  <si>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</si>
  <si>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</si>
  <si>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</si>
  <si>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</si>
  <si>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</si>
  <si>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</si>
  <si>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</si>
  <si>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</si>
  <si>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</si>
  <si>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</si>
  <si>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</si>
  <si>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</si>
  <si>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</si>
  <si>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</si>
  <si>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</si>
  <si>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</si>
  <si>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</si>
  <si>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</si>
  <si>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</si>
  <si>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</si>
  <si>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</si>
  <si>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</si>
  <si>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</si>
  <si>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</si>
  <si>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</si>
  <si>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</si>
  <si>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</si>
  <si>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</si>
  <si>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</si>
  <si>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</si>
  <si>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</si>
  <si>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</si>
  <si>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</si>
  <si>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</si>
  <si>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</si>
  <si>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</si>
  <si>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</si>
  <si>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</si>
  <si>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</si>
  <si>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</si>
  <si>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</si>
  <si>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</si>
  <si>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</si>
  <si>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</si>
  <si>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</si>
  <si>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</si>
  <si>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</si>
  <si>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</si>
  <si>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</si>
  <si>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</si>
  <si>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</si>
  <si>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</si>
  <si>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</si>
  <si>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</si>
  <si>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</si>
  <si>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</si>
  <si>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</si>
  <si>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</si>
  <si>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</si>
  <si>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</si>
  <si>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Replicates a and c come from sample bag 1, replicate b from bag 2.</t>
  </si>
  <si>
    <t xml:space="preserve"> </t>
  </si>
  <si>
    <t>Standard_0.995ppm_a</t>
  </si>
  <si>
    <t>Standard_0.995ppm_b</t>
  </si>
  <si>
    <t>Standard_2.195ppm_a</t>
  </si>
  <si>
    <t>Standard_2.195ppm_b</t>
  </si>
  <si>
    <t>Standard_9.947ppm_a</t>
  </si>
  <si>
    <t>Standard_9.947ppm_b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</si>
</sst>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50">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5" borderId="12" xfId="0" applyNumberFormat="1" applyFill="1" applyBorder="1" applyAlignment="1">
      <alignment horizontal="center"/>
    </xf>
    <xf numFmtId="165" fontId="0" fillId="4" borderId="4" xfId="0" applyNumberFormat="1" applyFill="1" applyBorder="1" applyAlignment="1" applyProtection="1">
      <alignment horizontal="center"/>
      <protection locked="0"/>
    </xf>
    <xf numFmtId="165" fontId="0" fillId="4" borderId="6" xfId="0" applyNumberFormat="1" applyFill="1" applyBorder="1" applyAlignment="1" applyProtection="1">
      <alignment horizontal="center"/>
      <protection locked="0"/>
    </xf>
    <xf numFmtId="165" fontId="0" fillId="4" borderId="0" xfId="0" applyNumberFormat="1" applyFill="1" applyBorder="1" applyAlignment="1" applyProtection="1">
      <alignment horizontal="center"/>
      <protection locked="0"/>
    </xf>
    <xf numFmtId="165" fontId="0" fillId="4" borderId="15" xfId="0" applyNumberFormat="1" applyFill="1" applyBorder="1" applyAlignment="1" applyProtection="1">
      <alignment horizontal="center"/>
      <protection locked="0"/>
    </xf>
    <xf numFmtId="165" fontId="0" fillId="4" borderId="16" xfId="0" applyNumberFormat="1" applyFill="1" applyBorder="1" applyAlignment="1" applyProtection="1">
      <alignment horizontal="center"/>
      <protection locked="0"/>
    </xf>
    <xf numFmtId="165" fontId="0" fillId="4" borderId="21" xfId="0" applyNumberFormat="1" applyFill="1" applyBorder="1" applyAlignment="1" applyProtection="1">
      <alignment horizontal="center"/>
      <protection locked="0"/>
    </xf>
    <xf numFmtId="165" fontId="0" fillId="4" borderId="22" xfId="0" applyNumberFormat="1" applyFill="1" applyBorder="1" applyAlignment="1" applyProtection="1">
      <alignment horizontal="center"/>
      <protection locked="0"/>
    </xf>
    <xf numFmtId="165" fontId="4" fillId="4" borderId="0" xfId="0" applyNumberFormat="1" applyFont="1" applyFill="1" applyBorder="1" applyAlignment="1" applyProtection="1">
      <alignment horizontal="center"/>
      <protection locked="0"/>
    </xf>
    <xf numFmtId="165" fontId="0" fillId="4" borderId="8" xfId="0" applyNumberFormat="1" applyFill="1" applyBorder="1" applyAlignment="1" applyProtection="1">
      <alignment horizontal="center"/>
      <protection locked="0"/>
    </xf>
    <xf numFmtId="165" fontId="0" fillId="4" borderId="9" xfId="0" applyNumberFormat="1" applyFill="1" applyBorder="1" applyAlignment="1" applyProtection="1">
      <alignment horizontal="center"/>
      <protection locked="0"/>
    </xf>
    <xf numFmtId="165" fontId="4" fillId="4" borderId="6" xfId="0" applyNumberFormat="1" applyFont="1" applyFill="1" applyBorder="1" applyAlignment="1" applyProtection="1">
      <alignment horizontal="center"/>
      <protection locked="0"/>
    </xf>
    <xf numFmtId="165" fontId="4" fillId="5" borderId="11" xfId="0" applyNumberFormat="1" applyFont="1" applyFill="1" applyBorder="1" applyAlignment="1">
      <alignment horizontal="center"/>
    </xf>
    <xf numFmtId="165" fontId="0" fillId="5" borderId="14" xfId="0" applyNumberFormat="1" applyFill="1" applyBorder="1" applyAlignment="1">
      <alignment horizontal="center"/>
    </xf>
    <xf numFmtId="165" fontId="0" fillId="5" borderId="3" xfId="0" applyNumberFormat="1" applyFill="1" applyBorder="1" applyAlignment="1" applyProtection="1">
      <alignment horizontal="center"/>
      <protection locked="0"/>
    </xf>
    <xf numFmtId="165" fontId="0" fillId="5" borderId="19" xfId="0" applyNumberFormat="1" applyFill="1" applyBorder="1" applyAlignment="1">
      <alignment horizontal="center"/>
    </xf>
    <xf numFmtId="165" fontId="0" fillId="0" borderId="4" xfId="0" applyNumberFormat="1" applyBorder="1" applyAlignment="1">
      <alignment horizontal="center"/>
    </xf>
    <xf numFmtId="165" fontId="0" fillId="0" borderId="0" xfId="0" applyNumberFormat="1" applyBorder="1" applyAlignment="1">
      <alignment horizontal="center"/>
    </xf>
    <xf numFmtId="165" fontId="0" fillId="0" borderId="9" xfId="0" applyNumberFormat="1" applyBorder="1" applyAlignment="1">
      <alignment horizontal="center"/>
    </xf>
    <xf numFmtId="0" fontId="0" fillId="0" borderId="0" xfId="0" applyBorder="1"/>
    <xf numFmtId="164" fontId="0" fillId="5" borderId="11" xfId="0" applyNumberFormat="1" applyFill="1" applyBorder="1" applyAlignment="1" applyProtection="1">
      <alignment horizontal="center"/>
      <protection locked="0"/>
    </xf>
    <xf numFmtId="164" fontId="0" fillId="5" borderId="12" xfId="0" applyNumberFormat="1" applyFill="1" applyBorder="1" applyAlignment="1" applyProtection="1">
      <alignment horizontal="center"/>
      <protection locked="0"/>
    </xf>
    <xf numFmtId="164" fontId="0" fillId="5" borderId="14" xfId="0" applyNumberFormat="1" applyFill="1" applyBorder="1" applyAlignment="1" applyProtection="1">
      <alignment horizontal="center"/>
      <protection locked="0"/>
    </xf>
    <xf numFmtId="164" fontId="0" fillId="5" borderId="24" xfId="0" applyNumberFormat="1" applyFill="1" applyBorder="1" applyAlignment="1" applyProtection="1">
      <alignment horizontal="center"/>
      <protection locked="0"/>
    </xf>
    <xf numFmtId="164" fontId="0" fillId="5" borderId="13" xfId="0" applyNumberFormat="1" applyFill="1" applyBorder="1" applyAlignment="1" applyProtection="1">
      <alignment horizontal="center"/>
      <protection locked="0"/>
    </xf>
    <xf numFmtId="165" fontId="0" fillId="5" borderId="0" xfId="0" applyNumberFormat="1" applyFill="1" applyBorder="1" applyAlignment="1" applyProtection="1">
      <alignment horizontal="center"/>
      <protection locked="0"/>
    </xf>
    <xf numFmtId="165" fontId="0" fillId="5" borderId="13" xfId="0" applyNumberFormat="1" applyFill="1" applyBorder="1" applyAlignment="1">
      <alignment horizontal="center"/>
    </xf>
    <xf numFmtId="165" fontId="0" fillId="5" borderId="5" xfId="0" applyNumberFormat="1" applyFill="1" applyBorder="1" applyAlignment="1">
      <alignment horizontal="center"/>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0.2675557742782152"/>
                  <c:y val="7.7204508150703358E-2"/>
                </c:manualLayout>
              </c:layout>
              <c:numFmt formatCode="General" sourceLinked="0"/>
            </c:trendlineLbl>
          </c:trendline>
          <c:xVal>
            <c:numRef>
              <c:f>StandardsA!$C$4:$C$12</c:f>
              <c:numCache>
                <c:formatCode>0.000</c:formatCode>
                <c:ptCount val="9"/>
                <c:pt idx="0">
                  <c:v>0.995</c:v>
                </c:pt>
                <c:pt idx="1">
                  <c:v>0.995</c:v>
                </c:pt>
                <c:pt idx="3">
                  <c:v>2.1949999999999998</c:v>
                </c:pt>
                <c:pt idx="4">
                  <c:v>2.1949999999999998</c:v>
                </c:pt>
                <c:pt idx="6">
                  <c:v>9.9469999999999992</c:v>
                </c:pt>
                <c:pt idx="7">
                  <c:v>9.9469999999999992</c:v>
                </c:pt>
              </c:numCache>
            </c:numRef>
          </c:xVal>
          <c:yVal>
            <c:numRef>
              <c:f>StandardsA!$E$4:$E$12</c:f>
              <c:numCache>
                <c:formatCode>0.000</c:formatCode>
                <c:ptCount val="9"/>
                <c:pt idx="0">
                  <c:v>1.6910000000000001</c:v>
                </c:pt>
                <c:pt idx="1">
                  <c:v>1.0349999999999999</c:v>
                </c:pt>
                <c:pt idx="3">
                  <c:v>2.0960000000000001</c:v>
                </c:pt>
                <c:pt idx="4">
                  <c:v>1.88</c:v>
                </c:pt>
                <c:pt idx="6">
                  <c:v>9.7970000000000006</c:v>
                </c:pt>
                <c:pt idx="7">
                  <c:v>9.8059999999999992</c:v>
                </c:pt>
              </c:numCache>
            </c:numRef>
          </c:yVal>
          <c:smooth val="0"/>
        </c:ser>
        <c:dLbls>
          <c:showLegendKey val="0"/>
          <c:showVal val="0"/>
          <c:showCatName val="0"/>
          <c:showSerName val="0"/>
          <c:showPercent val="0"/>
          <c:showBubbleSize val="0"/>
        </c:dLbls>
        <c:axId val="92478464"/>
        <c:axId val="92480640"/>
      </c:scatterChart>
      <c:valAx>
        <c:axId val="92478464"/>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92480640"/>
        <c:crosses val="autoZero"/>
        <c:crossBetween val="midCat"/>
        <c:majorUnit val="2"/>
      </c:valAx>
      <c:valAx>
        <c:axId val="92480640"/>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92478464"/>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0.2675557742782152"/>
                  <c:y val="7.7204508150703358E-2"/>
                </c:manualLayout>
              </c:layout>
              <c:numFmt formatCode="General" sourceLinked="0"/>
            </c:trendlineLbl>
          </c:trendline>
          <c:xVal>
            <c:numRef>
              <c:f>StandardsB!$C$4:$C$12</c:f>
              <c:numCache>
                <c:formatCode>0.000</c:formatCode>
                <c:ptCount val="9"/>
                <c:pt idx="0">
                  <c:v>0.995</c:v>
                </c:pt>
                <c:pt idx="1">
                  <c:v>0.995</c:v>
                </c:pt>
                <c:pt idx="3">
                  <c:v>2.1949999999999998</c:v>
                </c:pt>
                <c:pt idx="4">
                  <c:v>2.1949999999999998</c:v>
                </c:pt>
                <c:pt idx="6">
                  <c:v>9.9469999999999992</c:v>
                </c:pt>
                <c:pt idx="7">
                  <c:v>9.9469999999999992</c:v>
                </c:pt>
              </c:numCache>
            </c:numRef>
          </c:xVal>
          <c:yVal>
            <c:numRef>
              <c:f>StandardsB!$E$4:$E$12</c:f>
              <c:numCache>
                <c:formatCode>0.000</c:formatCode>
                <c:ptCount val="9"/>
                <c:pt idx="0">
                  <c:v>1.833</c:v>
                </c:pt>
                <c:pt idx="1">
                  <c:v>1.109</c:v>
                </c:pt>
                <c:pt idx="3">
                  <c:v>2.1040000000000001</c:v>
                </c:pt>
                <c:pt idx="4">
                  <c:v>1.927</c:v>
                </c:pt>
                <c:pt idx="6">
                  <c:v>9.9359999999999999</c:v>
                </c:pt>
                <c:pt idx="7">
                  <c:v>9.9580000000000002</c:v>
                </c:pt>
              </c:numCache>
            </c:numRef>
          </c:yVal>
          <c:smooth val="0"/>
        </c:ser>
        <c:dLbls>
          <c:showLegendKey val="0"/>
          <c:showVal val="0"/>
          <c:showCatName val="0"/>
          <c:showSerName val="0"/>
          <c:showPercent val="0"/>
          <c:showBubbleSize val="0"/>
        </c:dLbls>
        <c:axId val="77965184"/>
        <c:axId val="83218432"/>
      </c:scatterChart>
      <c:valAx>
        <c:axId val="77965184"/>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83218432"/>
        <c:crosses val="autoZero"/>
        <c:crossBetween val="midCat"/>
        <c:majorUnit val="2"/>
      </c:valAx>
      <c:valAx>
        <c:axId val="83218432"/>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77965184"/>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-2.8427222061448293E-2</c:v>
                </c:pt>
                <c:pt idx="1">
                  <c:v>-1.3953911205894249E-2</c:v>
                </c:pt>
                <c:pt idx="2">
                  <c:v>-4.920941640337622E-2</c:v>
                </c:pt>
                <c:pt idx="3">
                  <c:v>1.471411447314433E-2</c:v>
                </c:pt>
                <c:pt idx="4">
                  <c:v>2.4095038883097487E-2</c:v>
                </c:pt>
                <c:pt idx="5">
                  <c:v>-2.0503862124122446E-2</c:v>
                </c:pt>
                <c:pt idx="6">
                  <c:v>-3.7429707405771701E-2</c:v>
                </c:pt>
                <c:pt idx="7">
                  <c:v>8.0044969251692258E-3</c:v>
                </c:pt>
                <c:pt idx="8">
                  <c:v>-1.3864516293454258E-2</c:v>
                </c:pt>
                <c:pt idx="9">
                  <c:v>-2.7908804016103499E-3</c:v>
                </c:pt>
                <c:pt idx="10">
                  <c:v>-2.0942032720012407E-2</c:v>
                </c:pt>
                <c:pt idx="11">
                  <c:v>-1.8317966376133567E-2</c:v>
                </c:pt>
                <c:pt idx="12">
                  <c:v>-3.8227666261130513E-2</c:v>
                </c:pt>
                <c:pt idx="13">
                  <c:v>-6.2984758742614097E-2</c:v>
                </c:pt>
                <c:pt idx="14">
                  <c:v>2.0800526094268907E-3</c:v>
                </c:pt>
                <c:pt idx="15">
                  <c:v>-6.194592261692361E-3</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-4.1674207449563995E-2</c:v>
                </c:pt>
                <c:pt idx="1">
                  <c:v>-2.7977594120345197E-2</c:v>
                </c:pt>
                <c:pt idx="2">
                  <c:v>-6.4463900421164364E-4</c:v>
                </c:pt>
                <c:pt idx="3">
                  <c:v>-1.0266876247097842E-2</c:v>
                </c:pt>
                <c:pt idx="4">
                  <c:v>-1.0001848074353732E-2</c:v>
                </c:pt>
                <c:pt idx="5">
                  <c:v>7.3935029599532338E-3</c:v>
                </c:pt>
                <c:pt idx="6">
                  <c:v>-2.9357613732306678E-2</c:v>
                </c:pt>
                <c:pt idx="7">
                  <c:v>7.636634872956731E-3</c:v>
                </c:pt>
                <c:pt idx="8">
                  <c:v>-5.9383143069111577E-2</c:v>
                </c:pt>
                <c:pt idx="9">
                  <c:v>-4.6364142026012412E-2</c:v>
                </c:pt>
                <c:pt idx="10">
                  <c:v>-3.5888024305985547E-2</c:v>
                </c:pt>
                <c:pt idx="11">
                  <c:v>-7.30590871439835E-2</c:v>
                </c:pt>
                <c:pt idx="12">
                  <c:v>-9.1318812809514718E-3</c:v>
                </c:pt>
                <c:pt idx="13">
                  <c:v>3.6050408760783949E-2</c:v>
                </c:pt>
                <c:pt idx="14">
                  <c:v>-1.6212452999566532E-2</c:v>
                </c:pt>
                <c:pt idx="15">
                  <c:v>-2.2950095804581142E-2</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-8.3663956663328792E-2</c:v>
                </c:pt>
                <c:pt idx="1">
                  <c:v>-5.3051881727432353E-2</c:v>
                </c:pt>
                <c:pt idx="2">
                  <c:v>-1.7801293758117939E-2</c:v>
                </c:pt>
                <c:pt idx="3">
                  <c:v>-2.101620641172423E-2</c:v>
                </c:pt>
                <c:pt idx="4">
                  <c:v>7.2088939850016142E-3</c:v>
                </c:pt>
                <c:pt idx="5">
                  <c:v>-1.9391864707736062E-2</c:v>
                </c:pt>
                <c:pt idx="6">
                  <c:v>-3.3645022786861207E-3</c:v>
                </c:pt>
                <c:pt idx="7">
                  <c:v>3.3362500337531867E-3</c:v>
                </c:pt>
              </c:numCache>
            </c:numRef>
          </c:yVal>
          <c:smooth val="0"/>
        </c:ser>
        <c:dLbls>
          <c:showLegendKey val="0"/>
          <c:showVal val="0"/>
          <c:showCatName val="0"/>
          <c:showSerName val="0"/>
          <c:showPercent val="0"/>
          <c:showBubbleSize val="0"/>
        </c:dLbls>
        <c:axId val="93067520"/>
        <c:axId val="93094272"/>
      </c:scatterChart>
      <c:valAx>
        <c:axId val="93067520"/>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93094272"/>
        <c:crosses val="max"/>
        <c:crossBetween val="midCat"/>
        <c:majorUnit val="5.000000000000001E-2"/>
        <c:minorUnit val="1.0000000000000002E-2"/>
      </c:valAx>
      <c:valAx>
        <c:axId val="93094272"/>
        <c:scaling>
          <c:orientation val="maxMin"/>
          <c:max val="0.1"/>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93067520"/>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2782586552456133"/>
                  <c:y val="0.2856832247182125"/>
                </c:manualLayout>
              </c:layout>
              <c:numFmt formatCode="General" sourceLinked="0"/>
            </c:trendlineLbl>
          </c:trendline>
          <c:xVal>
            <c:numRef>
              <c:f>Fluxes!$S$4:$S$19</c:f>
              <c:numCache>
                <c:formatCode>0.0</c:formatCode>
                <c:ptCount val="16"/>
                <c:pt idx="0">
                  <c:v>44.2</c:v>
                </c:pt>
                <c:pt idx="1">
                  <c:v>47</c:v>
                </c:pt>
                <c:pt idx="2">
                  <c:v>44.3</c:v>
                </c:pt>
                <c:pt idx="3">
                  <c:v>47.3</c:v>
                </c:pt>
                <c:pt idx="4">
                  <c:v>49</c:v>
                </c:pt>
                <c:pt idx="5">
                  <c:v>43.8</c:v>
                </c:pt>
                <c:pt idx="6">
                  <c:v>45.7</c:v>
                </c:pt>
                <c:pt idx="7">
                  <c:v>42.5</c:v>
                </c:pt>
                <c:pt idx="8">
                  <c:v>48.5</c:v>
                </c:pt>
                <c:pt idx="9">
                  <c:v>50.3</c:v>
                </c:pt>
                <c:pt idx="10">
                  <c:v>44.6</c:v>
                </c:pt>
                <c:pt idx="11">
                  <c:v>44.6</c:v>
                </c:pt>
                <c:pt idx="12">
                  <c:v>46.9</c:v>
                </c:pt>
                <c:pt idx="13">
                  <c:v>44.5</c:v>
                </c:pt>
                <c:pt idx="14">
                  <c:v>48.2</c:v>
                </c:pt>
                <c:pt idx="15">
                  <c:v>48.3</c:v>
                </c:pt>
              </c:numCache>
            </c:numRef>
          </c:xVal>
          <c:yVal>
            <c:numRef>
              <c:f>Fluxes!$T$4:$T$19</c:f>
              <c:numCache>
                <c:formatCode>0.000</c:formatCode>
                <c:ptCount val="16"/>
                <c:pt idx="0">
                  <c:v>-2.8427222061448293E-2</c:v>
                </c:pt>
                <c:pt idx="1">
                  <c:v>-1.3953911205894249E-2</c:v>
                </c:pt>
                <c:pt idx="2">
                  <c:v>-4.920941640337622E-2</c:v>
                </c:pt>
                <c:pt idx="3">
                  <c:v>1.471411447314433E-2</c:v>
                </c:pt>
                <c:pt idx="4">
                  <c:v>2.4095038883097487E-2</c:v>
                </c:pt>
                <c:pt idx="5">
                  <c:v>-2.0503862124122446E-2</c:v>
                </c:pt>
                <c:pt idx="6">
                  <c:v>-3.7429707405771701E-2</c:v>
                </c:pt>
                <c:pt idx="7">
                  <c:v>8.0044969251692258E-3</c:v>
                </c:pt>
                <c:pt idx="8">
                  <c:v>-1.3864516293454258E-2</c:v>
                </c:pt>
                <c:pt idx="9">
                  <c:v>-2.7908804016103499E-3</c:v>
                </c:pt>
                <c:pt idx="10">
                  <c:v>-2.0942032720012407E-2</c:v>
                </c:pt>
                <c:pt idx="11">
                  <c:v>-1.8317966376133567E-2</c:v>
                </c:pt>
                <c:pt idx="12">
                  <c:v>-3.8227666261130513E-2</c:v>
                </c:pt>
                <c:pt idx="13">
                  <c:v>-6.2984758742614097E-2</c:v>
                </c:pt>
                <c:pt idx="14">
                  <c:v>2.0800526094268907E-3</c:v>
                </c:pt>
                <c:pt idx="15">
                  <c:v>-6.194592261692361E-3</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2336208353730685"/>
                  <c:y val="0.18493120124270965"/>
                </c:manualLayout>
              </c:layout>
              <c:numFmt formatCode="General" sourceLinked="0"/>
            </c:trendlineLbl>
          </c:trendline>
          <c:xVal>
            <c:numRef>
              <c:f>Fluxes!$S$20:$S$35</c:f>
              <c:numCache>
                <c:formatCode>0.0</c:formatCode>
                <c:ptCount val="16"/>
                <c:pt idx="0">
                  <c:v>44.6</c:v>
                </c:pt>
                <c:pt idx="1">
                  <c:v>46.8</c:v>
                </c:pt>
                <c:pt idx="2">
                  <c:v>47.2</c:v>
                </c:pt>
                <c:pt idx="3">
                  <c:v>37.1</c:v>
                </c:pt>
                <c:pt idx="4">
                  <c:v>46.5</c:v>
                </c:pt>
                <c:pt idx="5">
                  <c:v>50</c:v>
                </c:pt>
                <c:pt idx="6">
                  <c:v>45.2</c:v>
                </c:pt>
                <c:pt idx="7">
                  <c:v>39.5</c:v>
                </c:pt>
                <c:pt idx="8">
                  <c:v>40.9</c:v>
                </c:pt>
                <c:pt idx="9">
                  <c:v>37.5</c:v>
                </c:pt>
                <c:pt idx="10">
                  <c:v>39.6</c:v>
                </c:pt>
                <c:pt idx="11">
                  <c:v>37.1</c:v>
                </c:pt>
                <c:pt idx="12">
                  <c:v>42.1</c:v>
                </c:pt>
                <c:pt idx="13">
                  <c:v>48.7</c:v>
                </c:pt>
                <c:pt idx="14">
                  <c:v>42.2</c:v>
                </c:pt>
                <c:pt idx="15">
                  <c:v>47.5</c:v>
                </c:pt>
              </c:numCache>
            </c:numRef>
          </c:xVal>
          <c:yVal>
            <c:numRef>
              <c:f>Fluxes!$T$20:$T$35</c:f>
              <c:numCache>
                <c:formatCode>0.000</c:formatCode>
                <c:ptCount val="16"/>
                <c:pt idx="0">
                  <c:v>-4.1674207449563995E-2</c:v>
                </c:pt>
                <c:pt idx="1">
                  <c:v>-2.7977594120345197E-2</c:v>
                </c:pt>
                <c:pt idx="2">
                  <c:v>-6.4463900421164364E-4</c:v>
                </c:pt>
                <c:pt idx="3">
                  <c:v>-1.0266876247097842E-2</c:v>
                </c:pt>
                <c:pt idx="4">
                  <c:v>-1.0001848074353732E-2</c:v>
                </c:pt>
                <c:pt idx="5">
                  <c:v>7.3935029599532338E-3</c:v>
                </c:pt>
                <c:pt idx="6">
                  <c:v>-2.9357613732306678E-2</c:v>
                </c:pt>
                <c:pt idx="7">
                  <c:v>7.636634872956731E-3</c:v>
                </c:pt>
                <c:pt idx="8">
                  <c:v>-5.9383143069111577E-2</c:v>
                </c:pt>
                <c:pt idx="9">
                  <c:v>-4.6364142026012412E-2</c:v>
                </c:pt>
                <c:pt idx="10">
                  <c:v>-3.5888024305985547E-2</c:v>
                </c:pt>
                <c:pt idx="11">
                  <c:v>-7.30590871439835E-2</c:v>
                </c:pt>
                <c:pt idx="12">
                  <c:v>-9.1318812809514718E-3</c:v>
                </c:pt>
                <c:pt idx="13">
                  <c:v>3.6050408760783949E-2</c:v>
                </c:pt>
                <c:pt idx="14">
                  <c:v>-1.6212452999566532E-2</c:v>
                </c:pt>
                <c:pt idx="15">
                  <c:v>-2.2950095804581142E-2</c:v>
                </c:pt>
              </c:numCache>
            </c:numRef>
          </c:yVal>
          <c:smooth val="0"/>
        </c:ser>
        <c:ser>
          <c:idx val="2"/>
          <c:order val="2"/>
          <c:tx>
            <c:v>OTHER</c:v>
          </c:tx>
          <c:spPr>
            <a:ln w="28575">
              <a:noFill/>
            </a:ln>
          </c:spPr>
          <c:xVal>
            <c:numRef>
              <c:f>Fluxes!$S$36:$S$43</c:f>
              <c:numCache>
                <c:formatCode>0.0</c:formatCode>
                <c:ptCount val="8"/>
                <c:pt idx="0">
                  <c:v>41.8</c:v>
                </c:pt>
                <c:pt idx="1">
                  <c:v>44.6</c:v>
                </c:pt>
                <c:pt idx="2">
                  <c:v>50.7</c:v>
                </c:pt>
                <c:pt idx="3">
                  <c:v>46.6</c:v>
                </c:pt>
                <c:pt idx="4">
                  <c:v>48.5</c:v>
                </c:pt>
                <c:pt idx="5">
                  <c:v>45.7</c:v>
                </c:pt>
                <c:pt idx="6">
                  <c:v>41.4</c:v>
                </c:pt>
                <c:pt idx="7">
                  <c:v>46.6</c:v>
                </c:pt>
              </c:numCache>
            </c:numRef>
          </c:xVal>
          <c:yVal>
            <c:numRef>
              <c:f>Fluxes!$T$36:$T$43</c:f>
              <c:numCache>
                <c:formatCode>0.000</c:formatCode>
                <c:ptCount val="8"/>
                <c:pt idx="0">
                  <c:v>-8.3663956663328792E-2</c:v>
                </c:pt>
                <c:pt idx="1">
                  <c:v>-5.3051881727432353E-2</c:v>
                </c:pt>
                <c:pt idx="2">
                  <c:v>-1.7801293758117939E-2</c:v>
                </c:pt>
                <c:pt idx="3">
                  <c:v>-2.101620641172423E-2</c:v>
                </c:pt>
                <c:pt idx="4">
                  <c:v>7.2088939850016142E-3</c:v>
                </c:pt>
                <c:pt idx="5">
                  <c:v>-1.9391864707736062E-2</c:v>
                </c:pt>
                <c:pt idx="6">
                  <c:v>-3.3645022786861207E-3</c:v>
                </c:pt>
                <c:pt idx="7">
                  <c:v>3.3362500337531867E-3</c:v>
                </c:pt>
              </c:numCache>
            </c:numRef>
          </c:yVal>
          <c:smooth val="0"/>
        </c:ser>
        <c:dLbls>
          <c:showLegendKey val="0"/>
          <c:showVal val="0"/>
          <c:showCatName val="0"/>
          <c:showSerName val="0"/>
          <c:showPercent val="0"/>
          <c:showBubbleSize val="0"/>
        </c:dLbls>
        <c:axId val="93126016"/>
        <c:axId val="92996736"/>
      </c:scatterChart>
      <c:valAx>
        <c:axId val="93126016"/>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92996736"/>
        <c:crosses val="max"/>
        <c:crossBetween val="midCat"/>
        <c:majorUnit val="10"/>
        <c:minorUnit val="1.0000000000000002E-2"/>
      </c:valAx>
      <c:valAx>
        <c:axId val="92996736"/>
        <c:scaling>
          <c:orientation val="maxMin"/>
          <c:max val="0.1"/>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93126016"/>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6">
        <v>314.16000000000003</v>
      </c>
      <c r="D23" t="s">
        <v>56</v>
      </c>
    </row>
    <row r="24" spans="2:4" x14ac:dyDescent="0.25">
      <c r="B24" t="s">
        <v>64</v>
      </c>
      <c r="C24" s="66">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4" activePane="bottomRight" state="frozen"/>
      <selection pane="topRight" activeCell="B1" sqref="B1"/>
      <selection pane="bottomLeft" activeCell="A4" sqref="A4"/>
      <selection pane="bottomRight" activeCell="R4" sqref="R4"/>
    </sheetView>
  </sheetViews>
  <sheetFormatPr defaultRowHeight="15" x14ac:dyDescent="0.25"/>
  <cols>
    <col min="1" max="1" width="13.5703125" customWidth="1"/>
    <col min="2" max="5" width="6.140625" style="1" customWidth="1"/>
    <col min="6" max="6" width="9.140625" style="9" customWidth="1"/>
    <col min="7" max="10" width="7.7109375" style="1" customWidth="1"/>
    <col min="11" max="14" width="7.7109375" style="8" customWidth="1"/>
    <col min="15" max="15" width="10.7109375" style="19" bestFit="1" customWidth="1"/>
    <col min="16" max="16" width="8.28515625" style="8" bestFit="1" customWidth="1"/>
    <col min="17" max="18" width="7.7109375" style="9" customWidth="1"/>
    <col min="19" max="19" width="12" style="9" bestFit="1" customWidth="1"/>
    <col min="20" max="20" width="21.140625" style="8" bestFit="1" customWidth="1"/>
    <col min="21" max="21" width="18.28515625" style="19" bestFit="1" customWidth="1"/>
    <col min="22" max="22" width="21.140625" bestFit="1" customWidth="1"/>
    <col min="24" max="24" width="21.140625" style="107" bestFit="1" customWidth="1"/>
  </cols>
  <sheetData>
    <row r="1" spans="1:24" s="34" customFormat="1" x14ac:dyDescent="0.25">
      <c r="A1" s="29" t="s">
        <v>0</v>
      </c>
      <c r="B1" s="147" t="s">
        <v>1</v>
      </c>
      <c r="C1" s="148"/>
      <c r="D1" s="148"/>
      <c r="E1" s="149"/>
      <c r="F1" s="30" t="s">
        <v>3</v>
      </c>
      <c r="G1" s="147" t="s">
        <v>7</v>
      </c>
      <c r="H1" s="148"/>
      <c r="I1" s="148"/>
      <c r="J1" s="149"/>
      <c r="K1" s="144" t="s">
        <v>60</v>
      </c>
      <c r="L1" s="145"/>
      <c r="M1" s="145"/>
      <c r="N1" s="146"/>
      <c r="O1" s="31" t="s">
        <v>11</v>
      </c>
      <c r="P1" s="32" t="s">
        <v>54</v>
      </c>
      <c r="Q1" s="30" t="s">
        <v>58</v>
      </c>
      <c r="R1" s="30" t="s">
        <v>65</v>
      </c>
      <c r="S1" s="30" t="s">
        <v>66</v>
      </c>
      <c r="T1" s="32" t="s">
        <v>13</v>
      </c>
      <c r="U1" s="31" t="s">
        <v>13</v>
      </c>
      <c r="V1" s="32" t="s">
        <v>93</v>
      </c>
      <c r="X1" s="99" t="s">
        <v>13</v>
      </c>
    </row>
    <row r="2" spans="1:24" s="34" customFormat="1" x14ac:dyDescent="0.25">
      <c r="B2" s="29">
        <v>1</v>
      </c>
      <c r="C2" s="35">
        <v>2</v>
      </c>
      <c r="D2" s="35">
        <v>3</v>
      </c>
      <c r="E2" s="36">
        <v>4</v>
      </c>
      <c r="F2" s="37"/>
      <c r="G2" s="29" t="s">
        <v>4</v>
      </c>
      <c r="H2" s="35" t="s">
        <v>5</v>
      </c>
      <c r="I2" s="35" t="s">
        <v>6</v>
      </c>
      <c r="J2" s="36" t="s">
        <v>8</v>
      </c>
      <c r="K2" s="38" t="s">
        <v>4</v>
      </c>
      <c r="L2" s="39" t="s">
        <v>5</v>
      </c>
      <c r="M2" s="39" t="s">
        <v>6</v>
      </c>
      <c r="N2" s="40" t="s">
        <v>8</v>
      </c>
      <c r="O2" s="41"/>
      <c r="P2" s="42"/>
      <c r="Q2" s="37"/>
      <c r="R2" s="37"/>
      <c r="S2" s="37"/>
      <c r="T2" s="42"/>
      <c r="U2" s="41"/>
      <c r="V2" s="42"/>
      <c r="X2" s="100" t="s">
        <v>101</v>
      </c>
    </row>
    <row r="3" spans="1:24" s="34" customFormat="1" ht="15.75" thickBot="1" x14ac:dyDescent="0.3">
      <c r="A3" s="43"/>
      <c r="B3" s="44" t="s">
        <v>2</v>
      </c>
      <c r="C3" s="45" t="s">
        <v>2</v>
      </c>
      <c r="D3" s="45" t="s">
        <v>2</v>
      </c>
      <c r="E3" s="46" t="s">
        <v>2</v>
      </c>
      <c r="F3" s="47" t="s">
        <v>61</v>
      </c>
      <c r="G3" s="44" t="s">
        <v>9</v>
      </c>
      <c r="H3" s="45" t="s">
        <v>9</v>
      </c>
      <c r="I3" s="45" t="s">
        <v>9</v>
      </c>
      <c r="J3" s="46" t="s">
        <v>9</v>
      </c>
      <c r="K3" s="48" t="s">
        <v>10</v>
      </c>
      <c r="L3" s="49" t="s">
        <v>10</v>
      </c>
      <c r="M3" s="49" t="s">
        <v>10</v>
      </c>
      <c r="N3" s="50" t="s">
        <v>10</v>
      </c>
      <c r="O3" s="51" t="s">
        <v>12</v>
      </c>
      <c r="P3" s="52" t="s">
        <v>55</v>
      </c>
      <c r="Q3" s="47" t="s">
        <v>59</v>
      </c>
      <c r="R3" s="47" t="s">
        <v>59</v>
      </c>
      <c r="S3" s="47" t="s">
        <v>95</v>
      </c>
      <c r="T3" s="52" t="s">
        <v>92</v>
      </c>
      <c r="U3" s="51" t="s">
        <v>62</v>
      </c>
      <c r="V3" s="52" t="s">
        <v>94</v>
      </c>
      <c r="X3" s="101" t="s">
        <v>92</v>
      </c>
    </row>
    <row r="4" spans="1:24" x14ac:dyDescent="0.25">
      <c r="A4" s="23" t="s">
        <v>14</v>
      </c>
      <c r="B4" s="67">
        <v>69</v>
      </c>
      <c r="C4" s="68">
        <v>64</v>
      </c>
      <c r="D4" s="68">
        <v>72</v>
      </c>
      <c r="E4" s="69">
        <v>70</v>
      </c>
      <c r="F4" s="70">
        <f>(META!C$24+AVERAGE(B4:E4)/10*META!C$23)</f>
        <v>6447.85</v>
      </c>
      <c r="G4" s="67">
        <v>0</v>
      </c>
      <c r="H4" s="68">
        <v>20</v>
      </c>
      <c r="I4" s="68">
        <v>40</v>
      </c>
      <c r="J4" s="69"/>
      <c r="K4" s="130">
        <v>2.0579999999999998</v>
      </c>
      <c r="L4" s="117">
        <v>2.0470000000000002</v>
      </c>
      <c r="M4" s="117">
        <v>1.9219999999999999</v>
      </c>
      <c r="N4" s="71"/>
      <c r="O4" s="16">
        <f t="shared" ref="O4:O35" si="0">SLOPE(K4:N4,G4:J4)</f>
        <v>-3.3999999999999976E-3</v>
      </c>
      <c r="P4" s="7">
        <f t="shared" ref="P4:P35" si="1">RSQ(K4:N4,G4:J4)</f>
        <v>0.81023304713509559</v>
      </c>
      <c r="Q4" s="136">
        <v>26</v>
      </c>
      <c r="R4" s="111"/>
      <c r="S4" s="111">
        <v>44.2</v>
      </c>
      <c r="T4" s="7">
        <f>O4*F4*101.325/8.3145/META!C$23/(273.15+Fluxes!Q4)*10</f>
        <v>-2.8427222061448293E-2</v>
      </c>
      <c r="U4" s="16">
        <f>T4/1000*12*60</f>
        <v>-2.0467599884242772E-2</v>
      </c>
      <c r="V4" s="92">
        <v>3.613457685662786</v>
      </c>
      <c r="X4" s="102">
        <v>-4.2265379108024831E-2</v>
      </c>
    </row>
    <row r="5" spans="1:24" x14ac:dyDescent="0.25">
      <c r="A5" s="24" t="s">
        <v>15</v>
      </c>
      <c r="B5" s="72">
        <v>66</v>
      </c>
      <c r="C5" s="73">
        <v>60</v>
      </c>
      <c r="D5" s="73">
        <v>67</v>
      </c>
      <c r="E5" s="74">
        <v>67</v>
      </c>
      <c r="F5" s="75">
        <f>(META!C$24+AVERAGE(B5:E5)/10*META!C$23)</f>
        <v>6330.04</v>
      </c>
      <c r="G5" s="72">
        <v>0</v>
      </c>
      <c r="H5" s="73">
        <v>20</v>
      </c>
      <c r="I5" s="73">
        <v>40</v>
      </c>
      <c r="J5" s="74"/>
      <c r="K5" s="118">
        <v>2.004</v>
      </c>
      <c r="L5" s="119">
        <v>1.94</v>
      </c>
      <c r="M5" s="119">
        <v>1.9359999999999999</v>
      </c>
      <c r="N5" s="76"/>
      <c r="O5" s="17">
        <f t="shared" si="0"/>
        <v>-1.7000000000000014E-3</v>
      </c>
      <c r="P5" s="5">
        <f t="shared" si="1"/>
        <v>0.79395604395604391</v>
      </c>
      <c r="Q5" s="137">
        <v>26</v>
      </c>
      <c r="R5" s="112"/>
      <c r="S5" s="112">
        <v>47</v>
      </c>
      <c r="T5" s="5">
        <f>O5*F5*101.325/8.3145/META!C$23/(273.15+Fluxes!Q5)*10</f>
        <v>-1.3953911205894249E-2</v>
      </c>
      <c r="U5" s="17">
        <f t="shared" ref="U5:U43" si="2">T5/1000*12*60</f>
        <v>-1.0046816068243859E-2</v>
      </c>
      <c r="V5" s="93">
        <v>3.2906472232427428</v>
      </c>
      <c r="X5" s="103">
        <v>0.14233468101348509</v>
      </c>
    </row>
    <row r="6" spans="1:24" x14ac:dyDescent="0.25">
      <c r="A6" s="24" t="s">
        <v>16</v>
      </c>
      <c r="B6" s="72">
        <v>67</v>
      </c>
      <c r="C6" s="73">
        <v>77</v>
      </c>
      <c r="D6" s="73">
        <v>75</v>
      </c>
      <c r="E6" s="74">
        <v>54</v>
      </c>
      <c r="F6" s="75">
        <f>(META!C$24+AVERAGE(B6:E6)/10*META!C$23)</f>
        <v>6432.1419999999998</v>
      </c>
      <c r="G6" s="72">
        <v>0</v>
      </c>
      <c r="H6" s="73">
        <v>20</v>
      </c>
      <c r="I6" s="73">
        <v>40</v>
      </c>
      <c r="J6" s="74"/>
      <c r="K6" s="118">
        <v>2.0619999999999998</v>
      </c>
      <c r="L6" s="119">
        <v>1.9870000000000001</v>
      </c>
      <c r="M6" s="119">
        <v>1.8260000000000001</v>
      </c>
      <c r="N6" s="76"/>
      <c r="O6" s="17">
        <f t="shared" si="0"/>
        <v>-5.8999999999999938E-3</v>
      </c>
      <c r="P6" s="5">
        <f t="shared" si="1"/>
        <v>0.9576121592810799</v>
      </c>
      <c r="Q6" s="137">
        <v>26</v>
      </c>
      <c r="R6" s="112"/>
      <c r="S6" s="112">
        <v>44.3</v>
      </c>
      <c r="T6" s="5">
        <f>O6*F6*101.325/8.3145/META!C$23/(273.15+Fluxes!Q6)*10</f>
        <v>-4.920941640337622E-2</v>
      </c>
      <c r="U6" s="17">
        <f t="shared" si="2"/>
        <v>-3.5430779810430878E-2</v>
      </c>
      <c r="V6" s="93">
        <v>2.7798608444450204</v>
      </c>
      <c r="X6" s="103">
        <v>-4.7518910665968549E-2</v>
      </c>
    </row>
    <row r="7" spans="1:24" x14ac:dyDescent="0.25">
      <c r="A7" s="25" t="s">
        <v>17</v>
      </c>
      <c r="B7" s="77">
        <v>64</v>
      </c>
      <c r="C7" s="78">
        <v>51</v>
      </c>
      <c r="D7" s="78">
        <v>55</v>
      </c>
      <c r="E7" s="79">
        <v>65</v>
      </c>
      <c r="F7" s="80">
        <f>(META!C$24+AVERAGE(B7:E7)/10*META!C$23)</f>
        <v>6133.6900000000005</v>
      </c>
      <c r="G7" s="77">
        <v>0</v>
      </c>
      <c r="H7" s="78">
        <v>20</v>
      </c>
      <c r="I7" s="78">
        <v>40</v>
      </c>
      <c r="J7" s="79"/>
      <c r="K7" s="120">
        <v>1.988</v>
      </c>
      <c r="L7" s="121">
        <v>1.968</v>
      </c>
      <c r="M7" s="121">
        <v>2.0619999999999998</v>
      </c>
      <c r="N7" s="81"/>
      <c r="O7" s="26">
        <f t="shared" si="0"/>
        <v>1.8499999999999962E-3</v>
      </c>
      <c r="P7" s="27">
        <f t="shared" si="1"/>
        <v>0.55831973898858023</v>
      </c>
      <c r="Q7" s="138">
        <v>26</v>
      </c>
      <c r="R7" s="113"/>
      <c r="S7" s="113">
        <v>47.3</v>
      </c>
      <c r="T7" s="27">
        <f>O7*F7*101.325/8.3145/META!C$23/(273.15+Fluxes!Q7)*10</f>
        <v>1.471411447314433E-2</v>
      </c>
      <c r="U7" s="26">
        <f t="shared" si="2"/>
        <v>1.0594162420663916E-2</v>
      </c>
      <c r="V7" s="94">
        <v>2.1738631829069592</v>
      </c>
      <c r="X7" s="104">
        <v>1.4604111090518661E-2</v>
      </c>
    </row>
    <row r="8" spans="1:24" x14ac:dyDescent="0.25">
      <c r="A8" s="2" t="s">
        <v>18</v>
      </c>
      <c r="B8" s="72">
        <v>73</v>
      </c>
      <c r="C8" s="73">
        <v>77</v>
      </c>
      <c r="D8" s="73">
        <v>75</v>
      </c>
      <c r="E8" s="74">
        <v>74</v>
      </c>
      <c r="F8" s="75">
        <f>(META!C$24+AVERAGE(B8:E8)/10*META!C$23)</f>
        <v>6636.3459999999995</v>
      </c>
      <c r="G8" s="72">
        <v>0</v>
      </c>
      <c r="H8" s="73">
        <v>20</v>
      </c>
      <c r="I8" s="73">
        <v>40</v>
      </c>
      <c r="J8" s="74"/>
      <c r="K8" s="118">
        <v>2.0339999999999998</v>
      </c>
      <c r="L8" s="119">
        <v>2.141</v>
      </c>
      <c r="M8" s="119">
        <v>2.1459999999999999</v>
      </c>
      <c r="N8" s="76"/>
      <c r="O8" s="17">
        <f t="shared" si="0"/>
        <v>2.8000000000000026E-3</v>
      </c>
      <c r="P8" s="5">
        <f t="shared" si="1"/>
        <v>0.783412440669497</v>
      </c>
      <c r="Q8" s="137">
        <v>26</v>
      </c>
      <c r="R8" s="112"/>
      <c r="S8" s="112">
        <v>49</v>
      </c>
      <c r="T8" s="5">
        <f>O8*F8*101.325/8.3145/META!C$23/(273.15+Fluxes!Q8)*10</f>
        <v>2.4095038883097487E-2</v>
      </c>
      <c r="U8" s="17">
        <f t="shared" si="2"/>
        <v>1.7348427995830189E-2</v>
      </c>
      <c r="V8" s="93">
        <v>4.9193938352612436</v>
      </c>
      <c r="X8" s="103">
        <v>-5.5846118061734097E-2</v>
      </c>
    </row>
    <row r="9" spans="1:24" x14ac:dyDescent="0.25">
      <c r="A9" s="2" t="s">
        <v>19</v>
      </c>
      <c r="B9" s="72">
        <v>55</v>
      </c>
      <c r="C9" s="73">
        <v>56</v>
      </c>
      <c r="D9" s="73">
        <v>53</v>
      </c>
      <c r="E9" s="74">
        <v>57</v>
      </c>
      <c r="F9" s="75">
        <f>(META!C$24+AVERAGE(B9:E9)/10*META!C$23)</f>
        <v>6023.7340000000004</v>
      </c>
      <c r="G9" s="72">
        <v>0</v>
      </c>
      <c r="H9" s="73">
        <v>20</v>
      </c>
      <c r="I9" s="73">
        <v>40</v>
      </c>
      <c r="J9" s="74"/>
      <c r="K9" s="118">
        <v>2.0089999999999999</v>
      </c>
      <c r="L9" s="119">
        <v>2.0110000000000001</v>
      </c>
      <c r="M9" s="119">
        <v>1.9039999999999999</v>
      </c>
      <c r="N9" s="76"/>
      <c r="O9" s="17">
        <f t="shared" si="0"/>
        <v>-2.6249999999999997E-3</v>
      </c>
      <c r="P9" s="5">
        <f t="shared" si="1"/>
        <v>0.73571937005071464</v>
      </c>
      <c r="Q9" s="137">
        <v>26</v>
      </c>
      <c r="R9" s="112"/>
      <c r="S9" s="112">
        <v>43.8</v>
      </c>
      <c r="T9" s="5">
        <f>O9*F9*101.325/8.3145/META!C$23/(273.15+Fluxes!Q9)*10</f>
        <v>-2.0503862124122446E-2</v>
      </c>
      <c r="U9" s="17">
        <f t="shared" si="2"/>
        <v>-1.4762780729368163E-2</v>
      </c>
      <c r="V9" s="93">
        <v>3.2792246872721056</v>
      </c>
      <c r="X9" s="103">
        <v>-7.1684770173312082E-2</v>
      </c>
    </row>
    <row r="10" spans="1:24" x14ac:dyDescent="0.25">
      <c r="A10" s="2" t="s">
        <v>20</v>
      </c>
      <c r="B10" s="72">
        <v>62</v>
      </c>
      <c r="C10" s="73">
        <v>62</v>
      </c>
      <c r="D10" s="73">
        <v>64</v>
      </c>
      <c r="E10" s="74">
        <v>65</v>
      </c>
      <c r="F10" s="75">
        <f>(META!C$24+AVERAGE(B10:E10)/10*META!C$23)</f>
        <v>6275.0619999999999</v>
      </c>
      <c r="G10" s="72">
        <v>0</v>
      </c>
      <c r="H10" s="73">
        <v>20</v>
      </c>
      <c r="I10" s="73">
        <v>40</v>
      </c>
      <c r="J10" s="74"/>
      <c r="K10" s="118">
        <v>2.11</v>
      </c>
      <c r="L10" s="119">
        <v>2.0619999999999998</v>
      </c>
      <c r="M10" s="119">
        <v>1.9259999999999999</v>
      </c>
      <c r="N10" s="76"/>
      <c r="O10" s="17">
        <f t="shared" si="0"/>
        <v>-4.5999999999999982E-3</v>
      </c>
      <c r="P10" s="5">
        <f t="shared" si="1"/>
        <v>0.92915690866510536</v>
      </c>
      <c r="Q10" s="137">
        <v>26</v>
      </c>
      <c r="R10" s="112"/>
      <c r="S10" s="112">
        <v>45.7</v>
      </c>
      <c r="T10" s="5">
        <f>O10*F10*101.325/8.3145/META!C$23/(273.15+Fluxes!Q10)*10</f>
        <v>-3.7429707405771701E-2</v>
      </c>
      <c r="U10" s="17">
        <f t="shared" si="2"/>
        <v>-2.6949389332155627E-2</v>
      </c>
      <c r="V10" s="93">
        <v>2.7529512001638587</v>
      </c>
      <c r="X10" s="103">
        <v>-4.2223521912152152E-2</v>
      </c>
    </row>
    <row r="11" spans="1:24" x14ac:dyDescent="0.25">
      <c r="A11" s="28" t="s">
        <v>21</v>
      </c>
      <c r="B11" s="77">
        <v>71</v>
      </c>
      <c r="C11" s="78">
        <v>40</v>
      </c>
      <c r="D11" s="78">
        <v>73</v>
      </c>
      <c r="E11" s="79">
        <v>56</v>
      </c>
      <c r="F11" s="80">
        <f>(META!C$24+AVERAGE(B11:E11)/10*META!C$23)</f>
        <v>6172.96</v>
      </c>
      <c r="G11" s="77">
        <v>0</v>
      </c>
      <c r="H11" s="78">
        <v>20</v>
      </c>
      <c r="I11" s="78">
        <v>40</v>
      </c>
      <c r="J11" s="79"/>
      <c r="K11" s="120">
        <v>1.984</v>
      </c>
      <c r="L11" s="121">
        <v>2.0699999999999998</v>
      </c>
      <c r="M11" s="121">
        <v>2.024</v>
      </c>
      <c r="N11" s="81"/>
      <c r="O11" s="26">
        <f t="shared" si="0"/>
        <v>1.0000000000000009E-3</v>
      </c>
      <c r="P11" s="27">
        <f t="shared" si="1"/>
        <v>0.21598272138229055</v>
      </c>
      <c r="Q11" s="138">
        <v>26</v>
      </c>
      <c r="R11" s="113"/>
      <c r="S11" s="113">
        <v>42.5</v>
      </c>
      <c r="T11" s="27">
        <f>O11*F11*101.325/8.3145/META!C$23/(273.15+Fluxes!Q11)*10</f>
        <v>8.0044969251692258E-3</v>
      </c>
      <c r="U11" s="26">
        <f t="shared" si="2"/>
        <v>5.763237786121843E-3</v>
      </c>
      <c r="V11" s="94">
        <v>1.5024961676997819</v>
      </c>
      <c r="X11" s="104">
        <v>-3.0671732813415498E-2</v>
      </c>
    </row>
    <row r="12" spans="1:24" x14ac:dyDescent="0.25">
      <c r="A12" s="2" t="s">
        <v>22</v>
      </c>
      <c r="B12" s="72">
        <v>52</v>
      </c>
      <c r="C12" s="73">
        <v>57</v>
      </c>
      <c r="D12" s="73">
        <v>60</v>
      </c>
      <c r="E12" s="74">
        <v>52</v>
      </c>
      <c r="F12" s="75">
        <f>(META!C$24+AVERAGE(B12:E12)/10*META!C$23)</f>
        <v>6023.7340000000004</v>
      </c>
      <c r="G12" s="72">
        <v>0</v>
      </c>
      <c r="H12" s="73">
        <v>20</v>
      </c>
      <c r="I12" s="73">
        <v>40</v>
      </c>
      <c r="J12" s="74"/>
      <c r="K12" s="118">
        <v>1.9510000000000001</v>
      </c>
      <c r="L12" s="119">
        <v>1.9710000000000001</v>
      </c>
      <c r="M12" s="119">
        <v>1.88</v>
      </c>
      <c r="N12" s="76"/>
      <c r="O12" s="17">
        <f t="shared" si="0"/>
        <v>-1.7750000000000044E-3</v>
      </c>
      <c r="P12" s="5">
        <f t="shared" si="1"/>
        <v>0.55104940970704008</v>
      </c>
      <c r="Q12" s="137">
        <v>26</v>
      </c>
      <c r="R12" s="112"/>
      <c r="S12" s="112">
        <v>48.5</v>
      </c>
      <c r="T12" s="5">
        <f>O12*F12*101.325/8.3145/META!C$23/(273.15+Fluxes!Q12)*10</f>
        <v>-1.3864516293454258E-2</v>
      </c>
      <c r="U12" s="17">
        <f t="shared" si="2"/>
        <v>-9.9824517312870654E-3</v>
      </c>
      <c r="V12" s="93">
        <v>0.44581244385305929</v>
      </c>
      <c r="X12" s="103">
        <v>-3.1388550145918598E-2</v>
      </c>
    </row>
    <row r="13" spans="1:24" x14ac:dyDescent="0.25">
      <c r="A13" s="2" t="s">
        <v>23</v>
      </c>
      <c r="B13" s="72">
        <v>56</v>
      </c>
      <c r="C13" s="73">
        <v>50</v>
      </c>
      <c r="D13" s="73">
        <v>63</v>
      </c>
      <c r="E13" s="74">
        <v>68</v>
      </c>
      <c r="F13" s="75">
        <f>(META!C$24+AVERAGE(B13:E13)/10*META!C$23)</f>
        <v>6149.3980000000001</v>
      </c>
      <c r="G13" s="72">
        <v>0</v>
      </c>
      <c r="H13" s="73">
        <v>20</v>
      </c>
      <c r="I13" s="73">
        <v>40</v>
      </c>
      <c r="J13" s="74"/>
      <c r="K13" s="118">
        <v>1.893</v>
      </c>
      <c r="L13" s="119">
        <v>1.893</v>
      </c>
      <c r="M13" s="119">
        <v>1.879</v>
      </c>
      <c r="N13" s="76"/>
      <c r="O13" s="17">
        <f t="shared" si="0"/>
        <v>-3.5000000000000032E-4</v>
      </c>
      <c r="P13" s="5">
        <f t="shared" si="1"/>
        <v>0.75000000000000011</v>
      </c>
      <c r="Q13" s="137">
        <v>26</v>
      </c>
      <c r="R13" s="112"/>
      <c r="S13" s="112">
        <v>50.3</v>
      </c>
      <c r="T13" s="5">
        <f>O13*F13*101.325/8.3145/META!C$23/(273.15+Fluxes!Q13)*10</f>
        <v>-2.7908804016103499E-3</v>
      </c>
      <c r="U13" s="17">
        <f t="shared" si="2"/>
        <v>-2.0094338891594519E-3</v>
      </c>
      <c r="V13" s="93">
        <v>2.5907354181139217</v>
      </c>
      <c r="X13" s="103">
        <v>-1.4159101416247226E-2</v>
      </c>
    </row>
    <row r="14" spans="1:24" x14ac:dyDescent="0.25">
      <c r="A14" s="2" t="s">
        <v>24</v>
      </c>
      <c r="B14" s="72">
        <v>64</v>
      </c>
      <c r="C14" s="73">
        <v>55</v>
      </c>
      <c r="D14" s="73">
        <v>51</v>
      </c>
      <c r="E14" s="74">
        <v>60</v>
      </c>
      <c r="F14" s="75">
        <f>(META!C$24+AVERAGE(B14:E14)/10*META!C$23)</f>
        <v>6094.42</v>
      </c>
      <c r="G14" s="72">
        <v>0</v>
      </c>
      <c r="H14" s="73">
        <v>20</v>
      </c>
      <c r="I14" s="73">
        <v>40</v>
      </c>
      <c r="J14" s="74"/>
      <c r="K14" s="118">
        <v>1.827</v>
      </c>
      <c r="L14" s="119">
        <v>1.766</v>
      </c>
      <c r="M14" s="119">
        <v>1.7210000000000001</v>
      </c>
      <c r="N14" s="76"/>
      <c r="O14" s="17">
        <f t="shared" si="0"/>
        <v>-2.649999999999997E-3</v>
      </c>
      <c r="P14" s="5">
        <f t="shared" si="1"/>
        <v>0.99246260746672954</v>
      </c>
      <c r="Q14" s="137">
        <v>26</v>
      </c>
      <c r="R14" s="112"/>
      <c r="S14" s="112">
        <v>44.6</v>
      </c>
      <c r="T14" s="5">
        <f>O14*F14*101.325/8.3145/META!C$23/(273.15+Fluxes!Q14)*10</f>
        <v>-2.0942032720012407E-2</v>
      </c>
      <c r="U14" s="17">
        <f t="shared" si="2"/>
        <v>-1.5078263558408932E-2</v>
      </c>
      <c r="V14" s="93">
        <v>2.7038511996536498</v>
      </c>
      <c r="X14" s="103">
        <v>-2.2474067136552912E-2</v>
      </c>
    </row>
    <row r="15" spans="1:24" x14ac:dyDescent="0.25">
      <c r="A15" s="28" t="s">
        <v>25</v>
      </c>
      <c r="B15" s="77">
        <v>67</v>
      </c>
      <c r="C15" s="78">
        <v>71</v>
      </c>
      <c r="D15" s="78">
        <v>60</v>
      </c>
      <c r="E15" s="79">
        <v>83</v>
      </c>
      <c r="F15" s="80">
        <f>(META!C$24+AVERAGE(B15:E15)/10*META!C$23)</f>
        <v>6494.9740000000002</v>
      </c>
      <c r="G15" s="77">
        <v>0</v>
      </c>
      <c r="H15" s="78">
        <v>20</v>
      </c>
      <c r="I15" s="78">
        <v>40</v>
      </c>
      <c r="J15" s="79"/>
      <c r="K15" s="120">
        <v>1.88</v>
      </c>
      <c r="L15" s="121">
        <v>1.845</v>
      </c>
      <c r="M15" s="121">
        <v>1.7929999999999999</v>
      </c>
      <c r="N15" s="81"/>
      <c r="O15" s="26">
        <f t="shared" si="0"/>
        <v>-2.174999999999999E-3</v>
      </c>
      <c r="P15" s="27">
        <f t="shared" si="1"/>
        <v>0.98743259697338637</v>
      </c>
      <c r="Q15" s="138">
        <v>26</v>
      </c>
      <c r="R15" s="113"/>
      <c r="S15" s="113">
        <v>44.6</v>
      </c>
      <c r="T15" s="27">
        <f>O15*F15*101.325/8.3145/META!C$23/(273.15+Fluxes!Q15)*10</f>
        <v>-1.8317966376133567E-2</v>
      </c>
      <c r="U15" s="26">
        <f t="shared" si="2"/>
        <v>-1.3188935790816167E-2</v>
      </c>
      <c r="V15" s="94">
        <v>2.7556052063571088</v>
      </c>
      <c r="X15" s="104">
        <v>-4.7951660890660018E-2</v>
      </c>
    </row>
    <row r="16" spans="1:24" x14ac:dyDescent="0.25">
      <c r="A16" s="2" t="s">
        <v>26</v>
      </c>
      <c r="B16" s="72">
        <v>70</v>
      </c>
      <c r="C16" s="73">
        <v>72</v>
      </c>
      <c r="D16" s="73">
        <v>78</v>
      </c>
      <c r="E16" s="74">
        <v>59</v>
      </c>
      <c r="F16" s="75">
        <f>(META!C$24+AVERAGE(B16:E16)/10*META!C$23)</f>
        <v>6479.2659999999996</v>
      </c>
      <c r="G16" s="72">
        <v>0</v>
      </c>
      <c r="H16" s="73">
        <v>20</v>
      </c>
      <c r="I16" s="73">
        <v>40</v>
      </c>
      <c r="J16" s="74"/>
      <c r="K16" s="127">
        <v>1.9419999999999999</v>
      </c>
      <c r="L16" s="119">
        <v>1.802</v>
      </c>
      <c r="M16" s="119">
        <v>1.76</v>
      </c>
      <c r="N16" s="76"/>
      <c r="O16" s="17">
        <f t="shared" si="0"/>
        <v>-4.5499999999999985E-3</v>
      </c>
      <c r="P16" s="5">
        <f t="shared" si="1"/>
        <v>0.91187050359712263</v>
      </c>
      <c r="Q16" s="137">
        <v>26</v>
      </c>
      <c r="R16" s="112"/>
      <c r="S16" s="112">
        <v>46.9</v>
      </c>
      <c r="T16" s="5">
        <f>O16*F16*101.325/8.3145/META!C$23/(273.15+Fluxes!Q16)*10</f>
        <v>-3.8227666261130513E-2</v>
      </c>
      <c r="U16" s="17">
        <f t="shared" si="2"/>
        <v>-2.7523919708013968E-2</v>
      </c>
      <c r="V16" s="93">
        <v>2.656625638675763</v>
      </c>
      <c r="X16" s="103">
        <v>-0.13488977103987057</v>
      </c>
    </row>
    <row r="17" spans="1:24" x14ac:dyDescent="0.25">
      <c r="A17" s="2" t="s">
        <v>27</v>
      </c>
      <c r="B17" s="72">
        <v>72</v>
      </c>
      <c r="C17" s="73">
        <v>86</v>
      </c>
      <c r="D17" s="73">
        <v>87</v>
      </c>
      <c r="E17" s="74">
        <v>74</v>
      </c>
      <c r="F17" s="75">
        <f>(META!C$24+AVERAGE(B17:E17)/10*META!C$23)</f>
        <v>6793.4259999999995</v>
      </c>
      <c r="G17" s="72">
        <v>0</v>
      </c>
      <c r="H17" s="73">
        <v>20</v>
      </c>
      <c r="I17" s="73">
        <v>40</v>
      </c>
      <c r="J17" s="74"/>
      <c r="K17" s="118">
        <v>1.974</v>
      </c>
      <c r="L17" s="119">
        <v>1.881</v>
      </c>
      <c r="M17" s="119">
        <v>1.6879999999999999</v>
      </c>
      <c r="N17" s="76"/>
      <c r="O17" s="17">
        <f t="shared" si="0"/>
        <v>-7.150000000000001E-3</v>
      </c>
      <c r="P17" s="5">
        <f t="shared" si="1"/>
        <v>0.96084389243034118</v>
      </c>
      <c r="Q17" s="137">
        <v>26</v>
      </c>
      <c r="R17" s="112"/>
      <c r="S17" s="112">
        <v>44.5</v>
      </c>
      <c r="T17" s="5">
        <f>O17*F17*101.325/8.3145/META!C$23/(273.15+Fluxes!Q17)*10</f>
        <v>-6.2984758742614097E-2</v>
      </c>
      <c r="U17" s="17">
        <f t="shared" si="2"/>
        <v>-4.5349026294682154E-2</v>
      </c>
      <c r="V17" s="93">
        <v>1.891462542549424</v>
      </c>
      <c r="X17" s="103">
        <v>-5.5597115750638679E-2</v>
      </c>
    </row>
    <row r="18" spans="1:24" x14ac:dyDescent="0.25">
      <c r="A18" s="2" t="s">
        <v>28</v>
      </c>
      <c r="B18" s="72">
        <v>55</v>
      </c>
      <c r="C18" s="73">
        <v>66</v>
      </c>
      <c r="D18" s="73">
        <v>78</v>
      </c>
      <c r="E18" s="74">
        <v>72</v>
      </c>
      <c r="F18" s="75">
        <f>(META!C$24+AVERAGE(B18:E18)/10*META!C$23)</f>
        <v>6416.4340000000002</v>
      </c>
      <c r="G18" s="72">
        <v>0</v>
      </c>
      <c r="H18" s="73">
        <v>20</v>
      </c>
      <c r="I18" s="73">
        <v>40</v>
      </c>
      <c r="J18" s="74"/>
      <c r="K18" s="118">
        <v>1.8879999999999999</v>
      </c>
      <c r="L18" s="119">
        <v>1.8220000000000001</v>
      </c>
      <c r="M18" s="119">
        <v>1.8979999999999999</v>
      </c>
      <c r="N18" s="76"/>
      <c r="O18" s="17">
        <f t="shared" si="0"/>
        <v>2.5000000000000022E-4</v>
      </c>
      <c r="P18" s="5">
        <f t="shared" si="1"/>
        <v>1.4659890539484063E-2</v>
      </c>
      <c r="Q18" s="137">
        <v>26</v>
      </c>
      <c r="R18" s="112"/>
      <c r="S18" s="112">
        <v>48.2</v>
      </c>
      <c r="T18" s="5">
        <f>O18*F18*101.325/8.3145/META!C$23/(273.15+Fluxes!Q18)*10</f>
        <v>2.0800526094268907E-3</v>
      </c>
      <c r="U18" s="17">
        <f t="shared" si="2"/>
        <v>1.4976378787873613E-3</v>
      </c>
      <c r="V18" s="93">
        <v>2.6803824361520809</v>
      </c>
      <c r="X18" s="103">
        <v>-4.314912444009434E-2</v>
      </c>
    </row>
    <row r="19" spans="1:24" x14ac:dyDescent="0.25">
      <c r="A19" s="28" t="s">
        <v>29</v>
      </c>
      <c r="B19" s="77">
        <v>78</v>
      </c>
      <c r="C19" s="78">
        <v>64</v>
      </c>
      <c r="D19" s="78">
        <v>81</v>
      </c>
      <c r="E19" s="79">
        <v>70</v>
      </c>
      <c r="F19" s="80">
        <f>(META!C$24+AVERAGE(B19:E19)/10*META!C$23)</f>
        <v>6589.2219999999998</v>
      </c>
      <c r="G19" s="77">
        <v>0</v>
      </c>
      <c r="H19" s="78">
        <v>20</v>
      </c>
      <c r="I19" s="78">
        <v>40</v>
      </c>
      <c r="J19" s="79"/>
      <c r="K19" s="120">
        <v>1.88</v>
      </c>
      <c r="L19" s="121">
        <v>1.851</v>
      </c>
      <c r="M19" s="121">
        <v>1.851</v>
      </c>
      <c r="N19" s="81"/>
      <c r="O19" s="26">
        <f t="shared" si="0"/>
        <v>-7.2499999999999789E-4</v>
      </c>
      <c r="P19" s="27">
        <f t="shared" si="1"/>
        <v>0.74999999999999989</v>
      </c>
      <c r="Q19" s="138">
        <v>26</v>
      </c>
      <c r="R19" s="113"/>
      <c r="S19" s="113">
        <v>48.3</v>
      </c>
      <c r="T19" s="27">
        <f>O19*F19*101.325/8.3145/META!C$23/(273.15+Fluxes!Q19)*10</f>
        <v>-6.194592261692361E-3</v>
      </c>
      <c r="U19" s="26">
        <f t="shared" si="2"/>
        <v>-4.4601064284184996E-3</v>
      </c>
      <c r="V19" s="94">
        <v>2.2766337924050979</v>
      </c>
      <c r="X19" s="104">
        <v>-7.7674917593869214E-2</v>
      </c>
    </row>
    <row r="20" spans="1:24" x14ac:dyDescent="0.25">
      <c r="A20" s="2" t="s">
        <v>30</v>
      </c>
      <c r="B20" s="72">
        <v>80</v>
      </c>
      <c r="C20" s="73">
        <v>76</v>
      </c>
      <c r="D20" s="73">
        <v>78</v>
      </c>
      <c r="E20" s="74">
        <v>77</v>
      </c>
      <c r="F20" s="75">
        <f>(META!C$24+AVERAGE(B20:E20)/10*META!C$23)</f>
        <v>6730.594000000001</v>
      </c>
      <c r="G20" s="72">
        <v>0</v>
      </c>
      <c r="H20" s="73">
        <v>20</v>
      </c>
      <c r="I20" s="73">
        <v>40</v>
      </c>
      <c r="J20" s="74"/>
      <c r="K20" s="118">
        <v>2.048</v>
      </c>
      <c r="L20" s="119">
        <v>1.986</v>
      </c>
      <c r="M20" s="119">
        <v>1.857</v>
      </c>
      <c r="N20" s="76"/>
      <c r="O20" s="17">
        <f t="shared" si="0"/>
        <v>-4.7750000000000015E-3</v>
      </c>
      <c r="P20" s="5">
        <f t="shared" si="1"/>
        <v>0.96059930484850642</v>
      </c>
      <c r="Q20" s="137">
        <v>26</v>
      </c>
      <c r="R20" s="112"/>
      <c r="S20" s="112">
        <v>44.6</v>
      </c>
      <c r="T20" s="5">
        <f>O20*F20*101.325/8.3145/META!C$23/(273.15+Fluxes!Q20)*10</f>
        <v>-4.1674207449563995E-2</v>
      </c>
      <c r="U20" s="17">
        <f t="shared" si="2"/>
        <v>-3.0005429363686081E-2</v>
      </c>
      <c r="V20" s="93">
        <v>2.0004980178432286</v>
      </c>
      <c r="X20" s="103">
        <v>-1.5084319506773761E-2</v>
      </c>
    </row>
    <row r="21" spans="1:24" x14ac:dyDescent="0.25">
      <c r="A21" s="2" t="s">
        <v>31</v>
      </c>
      <c r="B21" s="72">
        <v>53</v>
      </c>
      <c r="C21" s="73">
        <v>74</v>
      </c>
      <c r="D21" s="73">
        <v>70</v>
      </c>
      <c r="E21" s="74">
        <v>71</v>
      </c>
      <c r="F21" s="75">
        <f>(META!C$24+AVERAGE(B21:E21)/10*META!C$23)</f>
        <v>6392.8720000000003</v>
      </c>
      <c r="G21" s="72">
        <v>0</v>
      </c>
      <c r="H21" s="73">
        <v>20</v>
      </c>
      <c r="I21" s="73">
        <v>40</v>
      </c>
      <c r="J21" s="74"/>
      <c r="K21" s="118">
        <v>2.0499999999999998</v>
      </c>
      <c r="L21" s="119">
        <v>2.081</v>
      </c>
      <c r="M21" s="119">
        <v>1.915</v>
      </c>
      <c r="N21" s="76"/>
      <c r="O21" s="17">
        <f t="shared" si="0"/>
        <v>-3.3749999999999948E-3</v>
      </c>
      <c r="P21" s="5">
        <f t="shared" si="1"/>
        <v>0.58485944118779587</v>
      </c>
      <c r="Q21" s="137">
        <v>26</v>
      </c>
      <c r="R21" s="112"/>
      <c r="S21" s="112">
        <v>46.8</v>
      </c>
      <c r="T21" s="5">
        <f>O21*F21*101.325/8.3145/META!C$23/(273.15+Fluxes!Q21)*10</f>
        <v>-2.7977594120345197E-2</v>
      </c>
      <c r="U21" s="17">
        <f t="shared" si="2"/>
        <v>-2.0143867766648539E-2</v>
      </c>
      <c r="V21" s="93">
        <v>0.51487904499548598</v>
      </c>
      <c r="X21" s="103">
        <v>-1.1040463630321878E-2</v>
      </c>
    </row>
    <row r="22" spans="1:24" x14ac:dyDescent="0.25">
      <c r="A22" s="2" t="s">
        <v>32</v>
      </c>
      <c r="B22" s="72">
        <v>70</v>
      </c>
      <c r="C22" s="73">
        <v>75</v>
      </c>
      <c r="D22" s="73">
        <v>82</v>
      </c>
      <c r="E22" s="74">
        <v>71</v>
      </c>
      <c r="F22" s="75">
        <f>(META!C$24+AVERAGE(B22:E22)/10*META!C$23)</f>
        <v>6628.4920000000002</v>
      </c>
      <c r="G22" s="72">
        <v>0</v>
      </c>
      <c r="H22" s="73">
        <v>20</v>
      </c>
      <c r="I22" s="73">
        <v>40</v>
      </c>
      <c r="J22" s="74"/>
      <c r="K22" s="118">
        <v>2.04</v>
      </c>
      <c r="L22" s="119">
        <v>2.0499999999999998</v>
      </c>
      <c r="M22" s="119">
        <v>2.0369999999999999</v>
      </c>
      <c r="N22" s="76"/>
      <c r="O22" s="17">
        <f t="shared" si="0"/>
        <v>-7.5000000000002839E-5</v>
      </c>
      <c r="P22" s="5">
        <f t="shared" si="1"/>
        <v>4.8561151079141447E-2</v>
      </c>
      <c r="Q22" s="137">
        <v>26</v>
      </c>
      <c r="R22" s="112"/>
      <c r="S22" s="112">
        <v>47.2</v>
      </c>
      <c r="T22" s="5">
        <f>O22*F22*101.325/8.3145/META!C$23/(273.15+Fluxes!Q22)*10</f>
        <v>-6.4463900421164364E-4</v>
      </c>
      <c r="U22" s="17">
        <f t="shared" si="2"/>
        <v>-4.6414008303238342E-4</v>
      </c>
      <c r="V22" s="93">
        <v>2.3466043734335935</v>
      </c>
      <c r="X22" s="103">
        <v>4.5460732595442891E-3</v>
      </c>
    </row>
    <row r="23" spans="1:24" x14ac:dyDescent="0.25">
      <c r="A23" s="28" t="s">
        <v>33</v>
      </c>
      <c r="B23" s="77">
        <v>81</v>
      </c>
      <c r="C23" s="78">
        <v>76</v>
      </c>
      <c r="D23" s="78">
        <v>92</v>
      </c>
      <c r="E23" s="79">
        <v>63</v>
      </c>
      <c r="F23" s="80">
        <f>(META!C$24+AVERAGE(B23:E23)/10*META!C$23)</f>
        <v>6738.4480000000003</v>
      </c>
      <c r="G23" s="77">
        <v>0</v>
      </c>
      <c r="H23" s="78">
        <v>20</v>
      </c>
      <c r="I23" s="78">
        <v>40</v>
      </c>
      <c r="J23" s="79"/>
      <c r="K23" s="120">
        <v>1.9330000000000001</v>
      </c>
      <c r="L23" s="121">
        <v>1.899</v>
      </c>
      <c r="M23" s="121">
        <v>1.8859999999999999</v>
      </c>
      <c r="N23" s="81"/>
      <c r="O23" s="26">
        <f t="shared" si="0"/>
        <v>-1.1750000000000037E-3</v>
      </c>
      <c r="P23" s="27">
        <f t="shared" si="1"/>
        <v>0.93760611205433009</v>
      </c>
      <c r="Q23" s="138">
        <v>26</v>
      </c>
      <c r="R23" s="113"/>
      <c r="S23" s="113">
        <v>37.1</v>
      </c>
      <c r="T23" s="27">
        <f>O23*F23*101.325/8.3145/META!C$23/(273.15+Fluxes!Q23)*10</f>
        <v>-1.0266876247097842E-2</v>
      </c>
      <c r="U23" s="26">
        <f t="shared" si="2"/>
        <v>-7.3921508979104458E-3</v>
      </c>
      <c r="V23" s="94">
        <v>3.7936472930585117</v>
      </c>
      <c r="X23" s="104">
        <v>-5.2878074452473792E-2</v>
      </c>
    </row>
    <row r="24" spans="1:24" x14ac:dyDescent="0.25">
      <c r="A24" s="2" t="s">
        <v>34</v>
      </c>
      <c r="B24" s="72">
        <v>82</v>
      </c>
      <c r="C24" s="73">
        <v>86</v>
      </c>
      <c r="D24" s="73">
        <v>74</v>
      </c>
      <c r="E24" s="74">
        <v>85</v>
      </c>
      <c r="F24" s="75">
        <f>(META!C$24+AVERAGE(B24:E24)/10*META!C$23)</f>
        <v>6856.2579999999998</v>
      </c>
      <c r="G24" s="72">
        <v>0</v>
      </c>
      <c r="H24" s="73">
        <v>20</v>
      </c>
      <c r="I24" s="73">
        <v>40</v>
      </c>
      <c r="J24" s="74"/>
      <c r="K24" s="118">
        <v>1.968</v>
      </c>
      <c r="L24" s="119">
        <v>1.9330000000000001</v>
      </c>
      <c r="M24" s="119">
        <v>1.923</v>
      </c>
      <c r="N24" s="76"/>
      <c r="O24" s="17">
        <f t="shared" si="0"/>
        <v>-1.1249999999999982E-3</v>
      </c>
      <c r="P24" s="5">
        <f t="shared" si="1"/>
        <v>0.90671641791044799</v>
      </c>
      <c r="Q24" s="137">
        <v>26</v>
      </c>
      <c r="R24" s="112"/>
      <c r="S24" s="112">
        <v>46.5</v>
      </c>
      <c r="T24" s="5">
        <f>O24*F24*101.325/8.3145/META!C$23/(273.15+Fluxes!Q24)*10</f>
        <v>-1.0001848074353732E-2</v>
      </c>
      <c r="U24" s="17">
        <f t="shared" si="2"/>
        <v>-7.2013306135346872E-3</v>
      </c>
      <c r="V24" s="93">
        <v>2.4882916472193566</v>
      </c>
      <c r="X24" s="103">
        <v>-9.3266000885718292E-2</v>
      </c>
    </row>
    <row r="25" spans="1:24" x14ac:dyDescent="0.25">
      <c r="A25" s="2" t="s">
        <v>35</v>
      </c>
      <c r="B25" s="72">
        <v>87</v>
      </c>
      <c r="C25" s="73">
        <v>82</v>
      </c>
      <c r="D25" s="73">
        <v>85</v>
      </c>
      <c r="E25" s="74">
        <v>80</v>
      </c>
      <c r="F25" s="75">
        <f>(META!C$24+AVERAGE(B25:E25)/10*META!C$23)</f>
        <v>6911.2359999999999</v>
      </c>
      <c r="G25" s="72">
        <v>0</v>
      </c>
      <c r="H25" s="73">
        <v>20</v>
      </c>
      <c r="I25" s="73">
        <v>40</v>
      </c>
      <c r="J25" s="74"/>
      <c r="K25" s="118">
        <v>2.0289999999999999</v>
      </c>
      <c r="L25" s="119">
        <v>2.105</v>
      </c>
      <c r="M25" s="119">
        <v>2.0619999999999998</v>
      </c>
      <c r="N25" s="76"/>
      <c r="O25" s="17">
        <f t="shared" si="0"/>
        <v>8.2499999999999794E-4</v>
      </c>
      <c r="P25" s="5">
        <f t="shared" si="1"/>
        <v>0.18745696580215621</v>
      </c>
      <c r="Q25" s="137">
        <v>26</v>
      </c>
      <c r="R25" s="112"/>
      <c r="S25" s="112">
        <v>50</v>
      </c>
      <c r="T25" s="5">
        <f>O25*F25*101.325/8.3145/META!C$23/(273.15+Fluxes!Q25)*10</f>
        <v>7.3935029599532338E-3</v>
      </c>
      <c r="U25" s="17">
        <f t="shared" si="2"/>
        <v>5.3233221311663279E-3</v>
      </c>
      <c r="V25" s="93">
        <v>2.8747708574158821</v>
      </c>
      <c r="X25" s="103">
        <v>-1.7266098266834496E-2</v>
      </c>
    </row>
    <row r="26" spans="1:24" x14ac:dyDescent="0.25">
      <c r="A26" s="2" t="s">
        <v>36</v>
      </c>
      <c r="B26" s="72">
        <v>96</v>
      </c>
      <c r="C26" s="73">
        <v>78</v>
      </c>
      <c r="D26" s="73">
        <v>76</v>
      </c>
      <c r="E26" s="74">
        <v>91</v>
      </c>
      <c r="F26" s="75">
        <f>(META!C$24+AVERAGE(B26:E26)/10*META!C$23)</f>
        <v>6966.2139999999999</v>
      </c>
      <c r="G26" s="72">
        <v>0</v>
      </c>
      <c r="H26" s="73">
        <v>20</v>
      </c>
      <c r="I26" s="73">
        <v>40</v>
      </c>
      <c r="J26" s="74"/>
      <c r="K26" s="118">
        <v>1.996</v>
      </c>
      <c r="L26" s="119">
        <v>1.927</v>
      </c>
      <c r="M26" s="119">
        <v>1.8660000000000001</v>
      </c>
      <c r="N26" s="76"/>
      <c r="O26" s="17">
        <f t="shared" si="0"/>
        <v>-3.2499999999999972E-3</v>
      </c>
      <c r="P26" s="5">
        <f t="shared" si="1"/>
        <v>0.99873926404538671</v>
      </c>
      <c r="Q26" s="137">
        <v>26</v>
      </c>
      <c r="R26" s="112"/>
      <c r="S26" s="112">
        <v>45.2</v>
      </c>
      <c r="T26" s="5">
        <f>O26*F26*101.325/8.3145/META!C$23/(273.15+Fluxes!Q26)*10</f>
        <v>-2.9357613732306678E-2</v>
      </c>
      <c r="U26" s="17">
        <f t="shared" si="2"/>
        <v>-2.1137481887260806E-2</v>
      </c>
      <c r="V26" s="93">
        <v>3.841922316056869</v>
      </c>
      <c r="X26" s="103">
        <v>-8.283036267269453E-2</v>
      </c>
    </row>
    <row r="27" spans="1:24" x14ac:dyDescent="0.25">
      <c r="A27" s="28" t="s">
        <v>37</v>
      </c>
      <c r="B27" s="77">
        <v>77</v>
      </c>
      <c r="C27" s="78">
        <v>80</v>
      </c>
      <c r="D27" s="78">
        <v>77</v>
      </c>
      <c r="E27" s="79">
        <v>77</v>
      </c>
      <c r="F27" s="80">
        <f>(META!C$24+AVERAGE(B27:E27)/10*META!C$23)</f>
        <v>6730.594000000001</v>
      </c>
      <c r="G27" s="77">
        <v>0</v>
      </c>
      <c r="H27" s="78">
        <v>20</v>
      </c>
      <c r="I27" s="78">
        <v>40</v>
      </c>
      <c r="J27" s="79"/>
      <c r="K27" s="120">
        <v>1.9890000000000001</v>
      </c>
      <c r="L27" s="121">
        <v>1.978</v>
      </c>
      <c r="M27" s="121">
        <v>2.024</v>
      </c>
      <c r="N27" s="81"/>
      <c r="O27" s="26">
        <f t="shared" si="0"/>
        <v>8.7499999999999796E-4</v>
      </c>
      <c r="P27" s="27">
        <f t="shared" si="1"/>
        <v>0.53076256499133201</v>
      </c>
      <c r="Q27" s="138">
        <v>26</v>
      </c>
      <c r="R27" s="113"/>
      <c r="S27" s="113">
        <v>39.5</v>
      </c>
      <c r="T27" s="27">
        <f>O27*F27*101.325/8.3145/META!C$23/(273.15+Fluxes!Q27)*10</f>
        <v>7.636634872956731E-3</v>
      </c>
      <c r="U27" s="26">
        <f t="shared" si="2"/>
        <v>5.498377108528847E-3</v>
      </c>
      <c r="V27" s="94">
        <v>2.8315970612081913</v>
      </c>
      <c r="X27" s="104">
        <v>-5.1664429650274575E-2</v>
      </c>
    </row>
    <row r="28" spans="1:24" x14ac:dyDescent="0.25">
      <c r="A28" s="2" t="s">
        <v>38</v>
      </c>
      <c r="B28" s="72">
        <v>62</v>
      </c>
      <c r="C28" s="73">
        <v>78</v>
      </c>
      <c r="D28" s="73">
        <v>78</v>
      </c>
      <c r="E28" s="74">
        <v>72</v>
      </c>
      <c r="F28" s="75">
        <f>(META!C$24+AVERAGE(B28:E28)/10*META!C$23)</f>
        <v>6565.66</v>
      </c>
      <c r="G28" s="72">
        <v>0</v>
      </c>
      <c r="H28" s="73">
        <v>20</v>
      </c>
      <c r="I28" s="73">
        <v>40</v>
      </c>
      <c r="J28" s="74"/>
      <c r="K28" s="118">
        <v>2.0979999999999999</v>
      </c>
      <c r="L28" s="119">
        <v>1.8859999999999999</v>
      </c>
      <c r="M28" s="119">
        <v>1.819</v>
      </c>
      <c r="N28" s="76"/>
      <c r="O28" s="17">
        <f t="shared" si="0"/>
        <v>-6.9749999999999977E-3</v>
      </c>
      <c r="P28" s="5">
        <f t="shared" si="1"/>
        <v>0.91740261168816906</v>
      </c>
      <c r="Q28" s="137">
        <v>26</v>
      </c>
      <c r="R28" s="112"/>
      <c r="S28" s="112">
        <v>40.9</v>
      </c>
      <c r="T28" s="5">
        <f>O28*F28*101.325/8.3145/META!C$23/(273.15+Fluxes!Q28)*10</f>
        <v>-5.9383143069111577E-2</v>
      </c>
      <c r="U28" s="17">
        <f t="shared" si="2"/>
        <v>-4.275586300976033E-2</v>
      </c>
      <c r="V28" s="93">
        <v>5.4087835092159882</v>
      </c>
      <c r="X28" s="103">
        <v>-8.0456197847804597E-2</v>
      </c>
    </row>
    <row r="29" spans="1:24" x14ac:dyDescent="0.25">
      <c r="A29" s="2" t="s">
        <v>39</v>
      </c>
      <c r="B29" s="72">
        <v>80</v>
      </c>
      <c r="C29" s="73">
        <v>72</v>
      </c>
      <c r="D29" s="73">
        <v>84</v>
      </c>
      <c r="E29" s="74">
        <v>77</v>
      </c>
      <c r="F29" s="75">
        <f>(META!C$24+AVERAGE(B29:E29)/10*META!C$23)</f>
        <v>6746.3019999999997</v>
      </c>
      <c r="G29" s="72">
        <v>0</v>
      </c>
      <c r="H29" s="73">
        <v>20</v>
      </c>
      <c r="I29" s="73">
        <v>40</v>
      </c>
      <c r="J29" s="74"/>
      <c r="K29" s="118">
        <v>2.121</v>
      </c>
      <c r="L29" s="119">
        <v>2.0529999999999999</v>
      </c>
      <c r="M29" s="119">
        <v>1.909</v>
      </c>
      <c r="N29" s="76"/>
      <c r="O29" s="17">
        <f t="shared" si="0"/>
        <v>-5.2999999999999992E-3</v>
      </c>
      <c r="P29" s="5">
        <f t="shared" si="1"/>
        <v>0.95892125625853475</v>
      </c>
      <c r="Q29" s="137">
        <v>26</v>
      </c>
      <c r="R29" s="112"/>
      <c r="S29" s="112">
        <v>37.5</v>
      </c>
      <c r="T29" s="5">
        <f>O29*F29*101.325/8.3145/META!C$23/(273.15+Fluxes!Q29)*10</f>
        <v>-4.6364142026012412E-2</v>
      </c>
      <c r="U29" s="17">
        <f t="shared" si="2"/>
        <v>-3.338218225872893E-2</v>
      </c>
      <c r="V29" s="93">
        <v>4.2733282264246837</v>
      </c>
      <c r="X29" s="103">
        <v>-4.5575293405214212E-2</v>
      </c>
    </row>
    <row r="30" spans="1:24" x14ac:dyDescent="0.25">
      <c r="A30" s="2" t="s">
        <v>40</v>
      </c>
      <c r="B30" s="72">
        <v>78</v>
      </c>
      <c r="C30" s="73">
        <v>87</v>
      </c>
      <c r="D30" s="73">
        <v>91</v>
      </c>
      <c r="E30" s="74">
        <v>79</v>
      </c>
      <c r="F30" s="75">
        <f>(META!C$24+AVERAGE(B30:E30)/10*META!C$23)</f>
        <v>6919.09</v>
      </c>
      <c r="G30" s="72">
        <v>0</v>
      </c>
      <c r="H30" s="73">
        <v>20</v>
      </c>
      <c r="I30" s="73">
        <v>40</v>
      </c>
      <c r="J30" s="74"/>
      <c r="K30" s="118">
        <v>1.9990000000000001</v>
      </c>
      <c r="L30" s="119">
        <v>2.0129999999999999</v>
      </c>
      <c r="M30" s="119">
        <v>1.839</v>
      </c>
      <c r="N30" s="76"/>
      <c r="O30" s="17">
        <f t="shared" si="0"/>
        <v>-4.0000000000000036E-3</v>
      </c>
      <c r="P30" s="5">
        <f t="shared" si="1"/>
        <v>0.68483378513340087</v>
      </c>
      <c r="Q30" s="137">
        <v>26</v>
      </c>
      <c r="R30" s="112"/>
      <c r="S30" s="112">
        <v>39.6</v>
      </c>
      <c r="T30" s="5">
        <f>O30*F30*101.325/8.3145/META!C$23/(273.15+Fluxes!Q30)*10</f>
        <v>-3.5888024305985547E-2</v>
      </c>
      <c r="U30" s="17">
        <f t="shared" si="2"/>
        <v>-2.5839377500309596E-2</v>
      </c>
      <c r="V30" s="93">
        <v>4.0774483820535945</v>
      </c>
      <c r="X30" s="103">
        <v>-8.5430837290603079E-2</v>
      </c>
    </row>
    <row r="31" spans="1:24" x14ac:dyDescent="0.25">
      <c r="A31" s="28" t="s">
        <v>41</v>
      </c>
      <c r="B31" s="77">
        <v>78</v>
      </c>
      <c r="C31" s="78">
        <v>71</v>
      </c>
      <c r="D31" s="78">
        <v>82</v>
      </c>
      <c r="E31" s="79">
        <v>67</v>
      </c>
      <c r="F31" s="80">
        <f>(META!C$24+AVERAGE(B31:E31)/10*META!C$23)</f>
        <v>6628.4920000000002</v>
      </c>
      <c r="G31" s="77">
        <v>0</v>
      </c>
      <c r="H31" s="78">
        <v>20</v>
      </c>
      <c r="I31" s="78">
        <v>40</v>
      </c>
      <c r="J31" s="79"/>
      <c r="K31" s="120">
        <v>2.0219999999999998</v>
      </c>
      <c r="L31" s="121">
        <v>1.859</v>
      </c>
      <c r="M31" s="121">
        <v>1.6819999999999999</v>
      </c>
      <c r="N31" s="81"/>
      <c r="O31" s="26">
        <f t="shared" si="0"/>
        <v>-8.4999999999999971E-3</v>
      </c>
      <c r="P31" s="27">
        <f t="shared" si="1"/>
        <v>0.99943515199022503</v>
      </c>
      <c r="Q31" s="138">
        <v>26</v>
      </c>
      <c r="R31" s="113"/>
      <c r="S31" s="113">
        <v>37.1</v>
      </c>
      <c r="T31" s="27">
        <f>O31*F31*101.325/8.3145/META!C$23/(273.15+Fluxes!Q31)*10</f>
        <v>-7.30590871439835E-2</v>
      </c>
      <c r="U31" s="26">
        <f t="shared" si="2"/>
        <v>-5.2602542743668122E-2</v>
      </c>
      <c r="V31" s="94">
        <v>6.0481792989951373</v>
      </c>
      <c r="X31" s="104">
        <v>-3.7141889757958146E-3</v>
      </c>
    </row>
    <row r="32" spans="1:24" x14ac:dyDescent="0.25">
      <c r="A32" s="2" t="s">
        <v>42</v>
      </c>
      <c r="B32" s="72">
        <v>83</v>
      </c>
      <c r="C32" s="73">
        <v>73</v>
      </c>
      <c r="D32" s="73">
        <v>77</v>
      </c>
      <c r="E32" s="74">
        <v>75</v>
      </c>
      <c r="F32" s="75">
        <f>(META!C$24+AVERAGE(B32:E32)/10*META!C$23)</f>
        <v>6707.0320000000002</v>
      </c>
      <c r="G32" s="72">
        <v>0</v>
      </c>
      <c r="H32" s="73">
        <v>20</v>
      </c>
      <c r="I32" s="73">
        <v>40</v>
      </c>
      <c r="J32" s="74"/>
      <c r="K32" s="118">
        <v>1.996</v>
      </c>
      <c r="L32" s="119">
        <v>1.9470000000000001</v>
      </c>
      <c r="M32" s="119">
        <v>1.954</v>
      </c>
      <c r="N32" s="76"/>
      <c r="O32" s="17">
        <f t="shared" si="0"/>
        <v>-1.050000000000001E-3</v>
      </c>
      <c r="P32" s="5">
        <f t="shared" si="1"/>
        <v>0.62790697674418783</v>
      </c>
      <c r="Q32" s="137">
        <v>26</v>
      </c>
      <c r="R32" s="112"/>
      <c r="S32" s="112">
        <v>42.1</v>
      </c>
      <c r="T32" s="5">
        <f>O32*F32*101.325/8.3145/META!C$23/(273.15+Fluxes!Q32)*10</f>
        <v>-9.1318812809514718E-3</v>
      </c>
      <c r="U32" s="17">
        <f t="shared" si="2"/>
        <v>-6.5749545222850599E-3</v>
      </c>
      <c r="V32" s="93">
        <v>5.8344894768050777</v>
      </c>
      <c r="X32" s="103">
        <v>-4.6668624630766847E-2</v>
      </c>
    </row>
    <row r="33" spans="1:24" x14ac:dyDescent="0.25">
      <c r="A33" s="2" t="s">
        <v>43</v>
      </c>
      <c r="B33" s="72">
        <v>60</v>
      </c>
      <c r="C33" s="73">
        <v>78</v>
      </c>
      <c r="D33" s="73">
        <v>86</v>
      </c>
      <c r="E33" s="74">
        <v>83</v>
      </c>
      <c r="F33" s="75">
        <f>(META!C$24+AVERAGE(B33:E33)/10*META!C$23)</f>
        <v>6699.1779999999999</v>
      </c>
      <c r="G33" s="72">
        <v>0</v>
      </c>
      <c r="H33" s="73">
        <v>20</v>
      </c>
      <c r="I33" s="73">
        <v>40</v>
      </c>
      <c r="J33" s="74"/>
      <c r="K33" s="118">
        <v>1.84</v>
      </c>
      <c r="L33" s="119">
        <v>2.0019999999999998</v>
      </c>
      <c r="M33" s="119">
        <v>2.0059999999999998</v>
      </c>
      <c r="N33" s="76"/>
      <c r="O33" s="17">
        <f t="shared" si="0"/>
        <v>4.1499999999999922E-3</v>
      </c>
      <c r="P33" s="5">
        <f t="shared" si="1"/>
        <v>0.76806154303552843</v>
      </c>
      <c r="Q33" s="137">
        <v>26</v>
      </c>
      <c r="R33" s="112"/>
      <c r="S33" s="112">
        <v>48.7</v>
      </c>
      <c r="T33" s="5">
        <f>O33*F33*101.325/8.3145/META!C$23/(273.15+Fluxes!Q33)*10</f>
        <v>3.6050408760783949E-2</v>
      </c>
      <c r="U33" s="17">
        <f t="shared" si="2"/>
        <v>2.5956294307764444E-2</v>
      </c>
      <c r="V33" s="93">
        <v>2.2403868796941397</v>
      </c>
      <c r="X33" s="103">
        <v>-5.7254827373186691E-2</v>
      </c>
    </row>
    <row r="34" spans="1:24" x14ac:dyDescent="0.25">
      <c r="A34" s="2" t="s">
        <v>44</v>
      </c>
      <c r="B34" s="72">
        <v>72</v>
      </c>
      <c r="C34" s="73">
        <v>60</v>
      </c>
      <c r="D34" s="73">
        <v>88</v>
      </c>
      <c r="E34" s="74">
        <v>61</v>
      </c>
      <c r="F34" s="75">
        <f>(META!C$24+AVERAGE(B34:E34)/10*META!C$23)</f>
        <v>6494.9740000000002</v>
      </c>
      <c r="G34" s="72">
        <v>0</v>
      </c>
      <c r="H34" s="73">
        <v>20</v>
      </c>
      <c r="I34" s="73">
        <v>40</v>
      </c>
      <c r="J34" s="74"/>
      <c r="K34" s="118">
        <v>2.0310000000000001</v>
      </c>
      <c r="L34" s="119">
        <v>2.028</v>
      </c>
      <c r="M34" s="119">
        <v>1.954</v>
      </c>
      <c r="N34" s="76"/>
      <c r="O34" s="17">
        <f t="shared" si="0"/>
        <v>-1.9250000000000044E-3</v>
      </c>
      <c r="P34" s="5">
        <f t="shared" si="1"/>
        <v>0.77917469773961923</v>
      </c>
      <c r="Q34" s="137">
        <v>26</v>
      </c>
      <c r="R34" s="112"/>
      <c r="S34" s="112">
        <v>42.2</v>
      </c>
      <c r="T34" s="5">
        <f>O34*F34*101.325/8.3145/META!C$23/(273.15+Fluxes!Q34)*10</f>
        <v>-1.6212452999566532E-2</v>
      </c>
      <c r="U34" s="17">
        <f t="shared" si="2"/>
        <v>-1.1672966159687903E-2</v>
      </c>
      <c r="V34" s="93">
        <v>3.7259792412449908</v>
      </c>
      <c r="X34" s="103">
        <v>-3.5665554575143914E-2</v>
      </c>
    </row>
    <row r="35" spans="1:24" ht="15.75" thickBot="1" x14ac:dyDescent="0.3">
      <c r="A35" s="61" t="s">
        <v>45</v>
      </c>
      <c r="B35" s="82">
        <v>74</v>
      </c>
      <c r="C35" s="83">
        <v>73</v>
      </c>
      <c r="D35" s="83">
        <v>68</v>
      </c>
      <c r="E35" s="84">
        <v>66</v>
      </c>
      <c r="F35" s="85">
        <f>(META!C$24+AVERAGE(B35:E35)/10*META!C$23)</f>
        <v>6494.9740000000002</v>
      </c>
      <c r="G35" s="82">
        <v>0</v>
      </c>
      <c r="H35" s="83">
        <v>20</v>
      </c>
      <c r="I35" s="83">
        <v>40</v>
      </c>
      <c r="J35" s="84"/>
      <c r="K35" s="122">
        <v>1.931</v>
      </c>
      <c r="L35" s="123">
        <v>1.9990000000000001</v>
      </c>
      <c r="M35" s="123">
        <v>1.8220000000000001</v>
      </c>
      <c r="N35" s="86"/>
      <c r="O35" s="62">
        <f t="shared" si="0"/>
        <v>-2.7249999999999996E-3</v>
      </c>
      <c r="P35" s="63">
        <f t="shared" si="1"/>
        <v>0.37256972028264396</v>
      </c>
      <c r="Q35" s="139">
        <v>26</v>
      </c>
      <c r="R35" s="114"/>
      <c r="S35" s="114">
        <v>47.5</v>
      </c>
      <c r="T35" s="63">
        <f>O35*F35*101.325/8.3145/META!C$23/(273.15+Fluxes!Q35)*10</f>
        <v>-2.2950095804581142E-2</v>
      </c>
      <c r="U35" s="62">
        <f t="shared" si="2"/>
        <v>-1.6524068979298423E-2</v>
      </c>
      <c r="V35" s="95">
        <v>1.8893375248810407</v>
      </c>
      <c r="X35" s="105">
        <v>-5.4997095137436806E-3</v>
      </c>
    </row>
    <row r="36" spans="1:24" ht="15.75" thickTop="1" x14ac:dyDescent="0.25">
      <c r="A36" s="2" t="s">
        <v>46</v>
      </c>
      <c r="B36" s="72">
        <v>83</v>
      </c>
      <c r="C36" s="73">
        <v>92</v>
      </c>
      <c r="D36" s="73">
        <v>70</v>
      </c>
      <c r="E36" s="74">
        <v>90</v>
      </c>
      <c r="F36" s="75">
        <f>(META!C$24+AVERAGE(B36:E36)/10*META!C$23)</f>
        <v>6919.09</v>
      </c>
      <c r="G36" s="72">
        <v>0</v>
      </c>
      <c r="H36" s="73">
        <v>20</v>
      </c>
      <c r="I36" s="73">
        <v>40</v>
      </c>
      <c r="J36" s="74"/>
      <c r="K36" s="118">
        <v>2.0510000000000002</v>
      </c>
      <c r="L36" s="119">
        <v>2.0459999999999998</v>
      </c>
      <c r="M36" s="119">
        <v>1.6779999999999999</v>
      </c>
      <c r="N36" s="76"/>
      <c r="O36" s="17">
        <f>SLOPE(K36:N36,G36:J36)</f>
        <v>-9.3250000000000052E-3</v>
      </c>
      <c r="P36" s="5">
        <f>RSQ(K36:N36,G36:J36)</f>
        <v>0.76005178856281319</v>
      </c>
      <c r="Q36" s="137">
        <v>26</v>
      </c>
      <c r="R36" s="112"/>
      <c r="S36" s="112">
        <v>41.8</v>
      </c>
      <c r="T36" s="5">
        <f>O36*F36*101.325/8.3145/META!C$23/(273.15+Fluxes!Q36)*10</f>
        <v>-8.3663956663328792E-2</v>
      </c>
      <c r="U36" s="17">
        <f t="shared" si="2"/>
        <v>-6.0238048797596741E-2</v>
      </c>
      <c r="V36" s="96">
        <v>2.5179407570841366</v>
      </c>
      <c r="X36" s="103">
        <v>-3.2350785692303492E-2</v>
      </c>
    </row>
    <row r="37" spans="1:24" x14ac:dyDescent="0.25">
      <c r="A37" s="2" t="s">
        <v>47</v>
      </c>
      <c r="B37" s="72">
        <v>88</v>
      </c>
      <c r="C37" s="73">
        <v>71</v>
      </c>
      <c r="D37" s="73">
        <v>77</v>
      </c>
      <c r="E37" s="74">
        <v>72</v>
      </c>
      <c r="F37" s="75">
        <f>(META!C$24+AVERAGE(B37:E37)/10*META!C$23)</f>
        <v>6707.0320000000002</v>
      </c>
      <c r="G37" s="72">
        <v>0</v>
      </c>
      <c r="H37" s="73">
        <v>20</v>
      </c>
      <c r="I37" s="73">
        <v>40</v>
      </c>
      <c r="J37" s="74"/>
      <c r="K37" s="118">
        <v>2.0670000000000002</v>
      </c>
      <c r="L37" s="119">
        <v>2.0150000000000001</v>
      </c>
      <c r="M37" s="124">
        <v>1.823</v>
      </c>
      <c r="N37" s="76"/>
      <c r="O37" s="17">
        <f t="shared" ref="O37:O43" si="3">SLOPE(K37:N37,G37:J37)</f>
        <v>-6.1000000000000056E-3</v>
      </c>
      <c r="P37" s="5">
        <f t="shared" ref="P37:P43" si="4">RSQ(K37:N37,G37:J37)</f>
        <v>0.9011139812721991</v>
      </c>
      <c r="Q37" s="137">
        <v>26</v>
      </c>
      <c r="R37" s="112"/>
      <c r="S37" s="112">
        <v>44.6</v>
      </c>
      <c r="T37" s="5">
        <f>O37*F37*101.325/8.3145/META!C$23/(273.15+Fluxes!Q37)*10</f>
        <v>-5.3051881727432353E-2</v>
      </c>
      <c r="U37" s="17">
        <f t="shared" si="2"/>
        <v>-3.8197354843751287E-2</v>
      </c>
      <c r="V37" s="96">
        <v>2.8495561662194047</v>
      </c>
      <c r="X37" s="103">
        <v>-1.6209568284998629E-2</v>
      </c>
    </row>
    <row r="38" spans="1:24" x14ac:dyDescent="0.25">
      <c r="A38" s="2" t="s">
        <v>48</v>
      </c>
      <c r="B38" s="72">
        <v>58</v>
      </c>
      <c r="C38" s="73">
        <v>46</v>
      </c>
      <c r="D38" s="73">
        <v>61</v>
      </c>
      <c r="E38" s="74">
        <v>25</v>
      </c>
      <c r="F38" s="75">
        <f>(META!C$24+AVERAGE(B38:E38)/10*META!C$23)</f>
        <v>5780.26</v>
      </c>
      <c r="G38" s="72">
        <v>0</v>
      </c>
      <c r="H38" s="73">
        <v>20</v>
      </c>
      <c r="I38" s="73">
        <v>40</v>
      </c>
      <c r="J38" s="74"/>
      <c r="K38" s="118">
        <v>2.0329999999999999</v>
      </c>
      <c r="L38" s="119">
        <v>1.8520000000000001</v>
      </c>
      <c r="M38" s="119">
        <v>1.9379999999999999</v>
      </c>
      <c r="N38" s="76"/>
      <c r="O38" s="17">
        <f t="shared" si="3"/>
        <v>-2.3749999999999995E-3</v>
      </c>
      <c r="P38" s="5">
        <f t="shared" si="4"/>
        <v>0.27525314139319296</v>
      </c>
      <c r="Q38" s="137">
        <v>26</v>
      </c>
      <c r="R38" s="112"/>
      <c r="S38" s="112">
        <v>50.7</v>
      </c>
      <c r="T38" s="5">
        <f>O38*F38*101.325/8.3145/META!C$23/(273.15+Fluxes!Q38)*10</f>
        <v>-1.7801293758117939E-2</v>
      </c>
      <c r="U38" s="17">
        <f t="shared" si="2"/>
        <v>-1.2816931505844916E-2</v>
      </c>
      <c r="V38" s="96">
        <v>1.3382832248166248</v>
      </c>
      <c r="X38" s="103">
        <v>-1.3193460631217638E-2</v>
      </c>
    </row>
    <row r="39" spans="1:24" x14ac:dyDescent="0.25">
      <c r="A39" s="28" t="s">
        <v>49</v>
      </c>
      <c r="B39" s="77">
        <v>79</v>
      </c>
      <c r="C39" s="78">
        <v>75</v>
      </c>
      <c r="D39" s="78">
        <v>83</v>
      </c>
      <c r="E39" s="79">
        <v>68</v>
      </c>
      <c r="F39" s="80">
        <f>(META!C$24+AVERAGE(B39:E39)/10*META!C$23)</f>
        <v>6683.47</v>
      </c>
      <c r="G39" s="77">
        <v>0</v>
      </c>
      <c r="H39" s="78">
        <v>20</v>
      </c>
      <c r="I39" s="78">
        <v>40</v>
      </c>
      <c r="J39" s="79"/>
      <c r="K39" s="120">
        <v>2.109</v>
      </c>
      <c r="L39" s="121">
        <v>1.96</v>
      </c>
      <c r="M39" s="121">
        <v>2.012</v>
      </c>
      <c r="N39" s="81"/>
      <c r="O39" s="26">
        <f t="shared" si="3"/>
        <v>-2.4249999999999992E-3</v>
      </c>
      <c r="P39" s="27">
        <f t="shared" si="4"/>
        <v>0.41130442385032323</v>
      </c>
      <c r="Q39" s="138">
        <v>26</v>
      </c>
      <c r="R39" s="113"/>
      <c r="S39" s="113">
        <v>46.6</v>
      </c>
      <c r="T39" s="27">
        <f>O39*F39*101.325/8.3145/META!C$23/(273.15+Fluxes!Q39)*10</f>
        <v>-2.101620641172423E-2</v>
      </c>
      <c r="U39" s="26">
        <f t="shared" si="2"/>
        <v>-1.5131668616441447E-2</v>
      </c>
      <c r="V39" s="97">
        <v>1.0210196539061298</v>
      </c>
      <c r="X39" s="104">
        <v>5.5637336102851197E-3</v>
      </c>
    </row>
    <row r="40" spans="1:24" x14ac:dyDescent="0.25">
      <c r="A40" s="2" t="s">
        <v>50</v>
      </c>
      <c r="B40" s="72">
        <v>70</v>
      </c>
      <c r="C40" s="73">
        <v>62</v>
      </c>
      <c r="D40" s="73">
        <v>71</v>
      </c>
      <c r="E40" s="74">
        <v>60</v>
      </c>
      <c r="F40" s="75">
        <f>(META!C$24+AVERAGE(B40:E40)/10*META!C$23)</f>
        <v>6353.6020000000008</v>
      </c>
      <c r="G40" s="72">
        <v>0</v>
      </c>
      <c r="H40" s="73">
        <v>20</v>
      </c>
      <c r="I40" s="73">
        <v>40</v>
      </c>
      <c r="J40" s="74"/>
      <c r="K40" s="118">
        <v>1.944</v>
      </c>
      <c r="L40" s="119">
        <v>1.9059999999999999</v>
      </c>
      <c r="M40" s="119">
        <v>1.9790000000000001</v>
      </c>
      <c r="N40" s="76"/>
      <c r="O40" s="17">
        <f t="shared" si="3"/>
        <v>8.750000000000036E-4</v>
      </c>
      <c r="P40" s="5">
        <f t="shared" si="4"/>
        <v>0.22974493623405923</v>
      </c>
      <c r="Q40" s="137">
        <v>26</v>
      </c>
      <c r="R40" s="112"/>
      <c r="S40" s="112">
        <v>48.5</v>
      </c>
      <c r="T40" s="5">
        <f>O40*F40*101.325/8.3145/META!C$23/(273.15+Fluxes!Q40)*10</f>
        <v>7.2088939850016142E-3</v>
      </c>
      <c r="U40" s="17">
        <f t="shared" si="2"/>
        <v>5.190403669201162E-3</v>
      </c>
      <c r="V40" s="96">
        <v>4.9864046055742657</v>
      </c>
      <c r="X40" s="103">
        <v>-1.621946666069855E-2</v>
      </c>
    </row>
    <row r="41" spans="1:24" x14ac:dyDescent="0.25">
      <c r="A41" s="2" t="s">
        <v>51</v>
      </c>
      <c r="B41" s="72">
        <v>73</v>
      </c>
      <c r="C41" s="73">
        <v>77</v>
      </c>
      <c r="D41" s="73">
        <v>71</v>
      </c>
      <c r="E41" s="74">
        <v>70</v>
      </c>
      <c r="F41" s="75">
        <f>(META!C$24+AVERAGE(B41:E41)/10*META!C$23)</f>
        <v>6573.5140000000001</v>
      </c>
      <c r="G41" s="72">
        <v>0</v>
      </c>
      <c r="H41" s="73">
        <v>20</v>
      </c>
      <c r="I41" s="73">
        <v>40</v>
      </c>
      <c r="J41" s="74"/>
      <c r="K41" s="118">
        <v>2.1259999999999999</v>
      </c>
      <c r="L41" s="141">
        <v>1.8129999999999999</v>
      </c>
      <c r="M41" s="119">
        <v>2.0350000000000001</v>
      </c>
      <c r="N41" s="76"/>
      <c r="O41" s="17">
        <f t="shared" si="3"/>
        <v>-2.2749999999999936E-3</v>
      </c>
      <c r="P41" s="5">
        <f t="shared" si="4"/>
        <v>7.9863566808543007E-2</v>
      </c>
      <c r="Q41" s="137">
        <v>26</v>
      </c>
      <c r="R41" s="112"/>
      <c r="S41" s="112">
        <v>45.7</v>
      </c>
      <c r="T41" s="5">
        <f>O41*F41*101.325/8.3145/META!C$23/(273.15+Fluxes!Q41)*10</f>
        <v>-1.9391864707736062E-2</v>
      </c>
      <c r="U41" s="17">
        <f t="shared" si="2"/>
        <v>-1.3962142589569966E-2</v>
      </c>
      <c r="V41" s="96">
        <v>4.3212761337792411</v>
      </c>
      <c r="X41" s="103">
        <v>-2.4202972025880679E-2</v>
      </c>
    </row>
    <row r="42" spans="1:24" x14ac:dyDescent="0.25">
      <c r="A42" s="2" t="s">
        <v>52</v>
      </c>
      <c r="B42" s="72">
        <v>82</v>
      </c>
      <c r="C42" s="73">
        <v>89</v>
      </c>
      <c r="D42" s="73">
        <v>79</v>
      </c>
      <c r="E42" s="74">
        <v>85</v>
      </c>
      <c r="F42" s="75">
        <f>(META!C$24+AVERAGE(B42:E42)/10*META!C$23)</f>
        <v>6919.09</v>
      </c>
      <c r="G42" s="72">
        <v>0</v>
      </c>
      <c r="H42" s="73">
        <v>20</v>
      </c>
      <c r="I42" s="73">
        <v>40</v>
      </c>
      <c r="J42" s="74"/>
      <c r="K42" s="118">
        <v>1.883</v>
      </c>
      <c r="L42" s="119">
        <v>1.857</v>
      </c>
      <c r="M42" s="119">
        <v>1.8680000000000001</v>
      </c>
      <c r="N42" s="76"/>
      <c r="O42" s="17">
        <f t="shared" si="3"/>
        <v>-3.7499999999999757E-4</v>
      </c>
      <c r="P42" s="5">
        <f t="shared" si="4"/>
        <v>0.33023483365948658</v>
      </c>
      <c r="Q42" s="137">
        <v>26</v>
      </c>
      <c r="R42" s="112"/>
      <c r="S42" s="112">
        <v>41.4</v>
      </c>
      <c r="T42" s="5">
        <f>O42*F42*101.325/8.3145/META!C$23/(273.15+Fluxes!Q42)*10</f>
        <v>-3.3645022786861207E-3</v>
      </c>
      <c r="U42" s="17">
        <f t="shared" si="2"/>
        <v>-2.4224416406540068E-3</v>
      </c>
      <c r="V42" s="96">
        <v>5.0139744711485097</v>
      </c>
      <c r="X42" s="103">
        <v>-9.0309020731252528E-3</v>
      </c>
    </row>
    <row r="43" spans="1:24" ht="15.75" thickBot="1" x14ac:dyDescent="0.3">
      <c r="A43" s="3" t="s">
        <v>53</v>
      </c>
      <c r="B43" s="87">
        <v>103</v>
      </c>
      <c r="C43" s="88">
        <v>90</v>
      </c>
      <c r="D43" s="88">
        <v>99</v>
      </c>
      <c r="E43" s="89">
        <v>98</v>
      </c>
      <c r="F43" s="90">
        <f>(META!C$24+AVERAGE(B43:E43)/10*META!C$23)</f>
        <v>7351.06</v>
      </c>
      <c r="G43" s="87">
        <v>0</v>
      </c>
      <c r="H43" s="88">
        <v>20</v>
      </c>
      <c r="I43" s="88">
        <v>40</v>
      </c>
      <c r="J43" s="89"/>
      <c r="K43" s="125">
        <v>1.9590000000000001</v>
      </c>
      <c r="L43" s="126">
        <v>1.9470000000000001</v>
      </c>
      <c r="M43" s="126">
        <v>1.9730000000000001</v>
      </c>
      <c r="N43" s="91"/>
      <c r="O43" s="18">
        <f t="shared" si="3"/>
        <v>3.5000000000000032E-4</v>
      </c>
      <c r="P43" s="6">
        <f t="shared" si="4"/>
        <v>0.28937007874015747</v>
      </c>
      <c r="Q43" s="140">
        <v>26</v>
      </c>
      <c r="R43" s="115"/>
      <c r="S43" s="115">
        <v>46.6</v>
      </c>
      <c r="T43" s="6">
        <f>O43*F43*101.325/8.3145/META!C$23/(273.15+Fluxes!Q43)*10</f>
        <v>3.3362500337531867E-3</v>
      </c>
      <c r="U43" s="18">
        <f t="shared" si="2"/>
        <v>2.4021000243022949E-3</v>
      </c>
      <c r="V43" s="98">
        <v>8.5883772933810629</v>
      </c>
      <c r="X43" s="106">
        <v>-9.7554350404654797E-3</v>
      </c>
    </row>
    <row r="45" spans="1:24" x14ac:dyDescent="0.25">
      <c r="U45" s="8"/>
      <c r="V45" s="8"/>
      <c r="W45" s="8"/>
      <c r="X45" s="8"/>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D2" sqref="D2"/>
    </sheetView>
  </sheetViews>
  <sheetFormatPr defaultRowHeight="15" x14ac:dyDescent="0.25"/>
  <cols>
    <col min="1" max="1" width="13.5703125" customWidth="1"/>
    <col min="2" max="2" width="18.28515625" style="8" bestFit="1" customWidth="1"/>
  </cols>
  <sheetData>
    <row r="1" spans="1:2" s="34" customFormat="1" x14ac:dyDescent="0.25">
      <c r="A1" s="33" t="s">
        <v>67</v>
      </c>
      <c r="B1" s="55" t="s">
        <v>60</v>
      </c>
    </row>
    <row r="2" spans="1:2" x14ac:dyDescent="0.25">
      <c r="A2" s="53"/>
      <c r="B2" s="42"/>
    </row>
    <row r="3" spans="1:2" ht="15.75" thickBot="1" x14ac:dyDescent="0.3">
      <c r="A3" s="54"/>
      <c r="B3" s="52" t="s">
        <v>10</v>
      </c>
    </row>
    <row r="4" spans="1:2" x14ac:dyDescent="0.25">
      <c r="A4" s="56" t="s">
        <v>68</v>
      </c>
      <c r="B4" s="128">
        <v>0.221</v>
      </c>
    </row>
    <row r="5" spans="1:2" x14ac:dyDescent="0.25">
      <c r="A5" s="57" t="s">
        <v>69</v>
      </c>
      <c r="B5" s="116">
        <v>0.57099999999999995</v>
      </c>
    </row>
    <row r="6" spans="1:2" x14ac:dyDescent="0.25">
      <c r="A6" s="58" t="s">
        <v>70</v>
      </c>
      <c r="B6" s="129">
        <v>0.26800000000000002</v>
      </c>
    </row>
    <row r="7" spans="1:2" x14ac:dyDescent="0.25">
      <c r="A7" s="59" t="s">
        <v>71</v>
      </c>
      <c r="B7" s="131">
        <v>0.60299999999999998</v>
      </c>
    </row>
    <row r="8" spans="1:2" x14ac:dyDescent="0.25">
      <c r="A8" s="57" t="s">
        <v>72</v>
      </c>
      <c r="B8" s="116">
        <v>0.31900000000000001</v>
      </c>
    </row>
    <row r="9" spans="1:2" x14ac:dyDescent="0.25">
      <c r="A9" s="58" t="s">
        <v>73</v>
      </c>
      <c r="B9" s="129">
        <v>0.16500000000000001</v>
      </c>
    </row>
    <row r="10" spans="1:2" x14ac:dyDescent="0.25">
      <c r="A10" s="59" t="s">
        <v>74</v>
      </c>
      <c r="B10" s="131">
        <v>0.53</v>
      </c>
    </row>
    <row r="11" spans="1:2" x14ac:dyDescent="0.25">
      <c r="A11" s="57" t="s">
        <v>75</v>
      </c>
      <c r="B11" s="116">
        <v>0</v>
      </c>
    </row>
    <row r="12" spans="1:2" x14ac:dyDescent="0.25">
      <c r="A12" s="58" t="s">
        <v>76</v>
      </c>
      <c r="B12" s="129">
        <v>1.139</v>
      </c>
    </row>
    <row r="13" spans="1:2" x14ac:dyDescent="0.25">
      <c r="A13" s="59" t="s">
        <v>77</v>
      </c>
      <c r="B13" s="131">
        <v>0</v>
      </c>
    </row>
    <row r="14" spans="1:2" x14ac:dyDescent="0.25">
      <c r="A14" s="57" t="s">
        <v>78</v>
      </c>
      <c r="B14" s="116">
        <v>0</v>
      </c>
    </row>
    <row r="15" spans="1:2" x14ac:dyDescent="0.25">
      <c r="A15" s="58" t="s">
        <v>79</v>
      </c>
      <c r="B15" s="129">
        <v>0.38500000000000001</v>
      </c>
    </row>
    <row r="16" spans="1:2" x14ac:dyDescent="0.25">
      <c r="A16" s="59" t="s">
        <v>80</v>
      </c>
      <c r="B16" s="131">
        <v>0.81599999999999995</v>
      </c>
    </row>
    <row r="17" spans="1:2" x14ac:dyDescent="0.25">
      <c r="A17" s="57" t="s">
        <v>81</v>
      </c>
      <c r="B17" s="116">
        <v>9.8000000000000004E-2</v>
      </c>
    </row>
    <row r="18" spans="1:2" x14ac:dyDescent="0.25">
      <c r="A18" s="58" t="s">
        <v>82</v>
      </c>
      <c r="B18" s="129">
        <v>0.17299999999999999</v>
      </c>
    </row>
    <row r="19" spans="1:2" x14ac:dyDescent="0.25">
      <c r="A19" s="59" t="s">
        <v>83</v>
      </c>
      <c r="B19" s="131">
        <v>0.70099999999999996</v>
      </c>
    </row>
    <row r="20" spans="1:2" x14ac:dyDescent="0.25">
      <c r="A20" s="57" t="s">
        <v>84</v>
      </c>
      <c r="B20" s="116">
        <v>0</v>
      </c>
    </row>
    <row r="21" spans="1:2" x14ac:dyDescent="0.25">
      <c r="A21" s="58" t="s">
        <v>85</v>
      </c>
      <c r="B21" s="129">
        <v>0</v>
      </c>
    </row>
    <row r="22" spans="1:2" x14ac:dyDescent="0.25">
      <c r="A22" s="59" t="s">
        <v>86</v>
      </c>
      <c r="B22" s="131">
        <v>1.012</v>
      </c>
    </row>
    <row r="23" spans="1:2" x14ac:dyDescent="0.25">
      <c r="A23" s="57" t="s">
        <v>87</v>
      </c>
      <c r="B23" s="116">
        <v>0.29799999999999999</v>
      </c>
    </row>
    <row r="24" spans="1:2" x14ac:dyDescent="0.25">
      <c r="A24" s="58" t="s">
        <v>88</v>
      </c>
      <c r="B24" s="129">
        <v>0</v>
      </c>
    </row>
    <row r="25" spans="1:2" x14ac:dyDescent="0.25">
      <c r="A25" s="57" t="s">
        <v>89</v>
      </c>
      <c r="B25" s="116">
        <v>0.35399999999999998</v>
      </c>
    </row>
    <row r="26" spans="1:2" x14ac:dyDescent="0.25">
      <c r="A26" s="57" t="s">
        <v>90</v>
      </c>
      <c r="B26" s="116">
        <v>0.34699999999999998</v>
      </c>
    </row>
    <row r="27" spans="1:2" ht="15.75" thickBot="1" x14ac:dyDescent="0.3">
      <c r="A27" s="60" t="s">
        <v>91</v>
      </c>
      <c r="B27" s="142">
        <v>0</v>
      </c>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9"/>
  <sheetViews>
    <sheetView workbookViewId="0">
      <selection activeCell="E4" sqref="E4"/>
    </sheetView>
  </sheetViews>
  <sheetFormatPr defaultRowHeight="15" x14ac:dyDescent="0.25"/>
  <cols>
    <col min="2" max="2" width="22.7109375" style="1" customWidth="1"/>
    <col min="3" max="3" width="18" style="1" bestFit="1" customWidth="1"/>
    <col min="4" max="4" width="20.5703125" style="1" bestFit="1" customWidth="1"/>
    <col min="5" max="5" width="19" style="1" bestFit="1" customWidth="1"/>
  </cols>
  <sheetData>
    <row r="1" spans="1:5" ht="15.75" thickBot="1" x14ac:dyDescent="0.3"/>
    <row r="2" spans="1:5" x14ac:dyDescent="0.25">
      <c r="B2" s="10" t="s">
        <v>100</v>
      </c>
      <c r="C2" s="11" t="s">
        <v>99</v>
      </c>
      <c r="D2" s="11" t="s">
        <v>96</v>
      </c>
      <c r="E2" s="12" t="s">
        <v>98</v>
      </c>
    </row>
    <row r="3" spans="1:5" ht="15.75" thickBot="1" x14ac:dyDescent="0.3">
      <c r="B3" s="13" t="s">
        <v>55</v>
      </c>
      <c r="C3" s="14" t="s">
        <v>10</v>
      </c>
      <c r="D3" s="14" t="s">
        <v>97</v>
      </c>
      <c r="E3" s="15" t="s">
        <v>10</v>
      </c>
    </row>
    <row r="4" spans="1:5" x14ac:dyDescent="0.25">
      <c r="B4" s="10" t="s">
        <v>104</v>
      </c>
      <c r="C4" s="132">
        <v>0.995</v>
      </c>
      <c r="D4" s="108">
        <v>42960.875</v>
      </c>
      <c r="E4" s="143">
        <v>1.6910000000000001</v>
      </c>
    </row>
    <row r="5" spans="1:5" x14ac:dyDescent="0.25">
      <c r="A5" s="135"/>
      <c r="B5" s="4" t="s">
        <v>105</v>
      </c>
      <c r="C5" s="133">
        <v>0.995</v>
      </c>
      <c r="D5" s="109">
        <v>42960.875</v>
      </c>
      <c r="E5" s="21">
        <v>1.0349999999999999</v>
      </c>
    </row>
    <row r="6" spans="1:5" ht="15.75" thickBot="1" x14ac:dyDescent="0.3">
      <c r="B6" s="13"/>
      <c r="C6" s="134"/>
      <c r="D6" s="110"/>
      <c r="E6" s="22"/>
    </row>
    <row r="7" spans="1:5" x14ac:dyDescent="0.25">
      <c r="B7" s="10" t="s">
        <v>106</v>
      </c>
      <c r="C7" s="132">
        <v>2.1949999999999998</v>
      </c>
      <c r="D7" s="108">
        <v>42960.875</v>
      </c>
      <c r="E7" s="20">
        <v>2.0960000000000001</v>
      </c>
    </row>
    <row r="8" spans="1:5" x14ac:dyDescent="0.25">
      <c r="B8" s="4" t="s">
        <v>107</v>
      </c>
      <c r="C8" s="133">
        <v>2.1949999999999998</v>
      </c>
      <c r="D8" s="109">
        <v>42960.875</v>
      </c>
      <c r="E8" s="21">
        <v>1.88</v>
      </c>
    </row>
    <row r="9" spans="1:5" ht="15.75" thickBot="1" x14ac:dyDescent="0.3">
      <c r="B9" s="13"/>
      <c r="C9" s="134"/>
      <c r="D9" s="110"/>
      <c r="E9" s="22"/>
    </row>
    <row r="10" spans="1:5" x14ac:dyDescent="0.25">
      <c r="B10" s="10" t="s">
        <v>108</v>
      </c>
      <c r="C10" s="132">
        <v>9.9469999999999992</v>
      </c>
      <c r="D10" s="108">
        <v>42960.875</v>
      </c>
      <c r="E10" s="20">
        <v>9.7970000000000006</v>
      </c>
    </row>
    <row r="11" spans="1:5" x14ac:dyDescent="0.25">
      <c r="B11" s="4" t="s">
        <v>109</v>
      </c>
      <c r="C11" s="133">
        <v>9.9469999999999992</v>
      </c>
      <c r="D11" s="109">
        <v>42960.875</v>
      </c>
      <c r="E11" s="21">
        <v>9.8059999999999992</v>
      </c>
    </row>
    <row r="12" spans="1:5" ht="15.75" thickBot="1" x14ac:dyDescent="0.3">
      <c r="B12" s="13"/>
      <c r="C12" s="134"/>
      <c r="D12" s="110"/>
      <c r="E12" s="65"/>
    </row>
    <row r="14" spans="1:5" x14ac:dyDescent="0.25">
      <c r="B14" s="64" t="s">
        <v>102</v>
      </c>
    </row>
    <row r="15" spans="1:5" x14ac:dyDescent="0.25">
      <c r="B15" s="64"/>
    </row>
    <row r="16" spans="1:5" x14ac:dyDescent="0.25">
      <c r="B16" s="64"/>
    </row>
    <row r="17" spans="2:2" x14ac:dyDescent="0.25">
      <c r="B17" s="64"/>
    </row>
    <row r="19" spans="2:2" x14ac:dyDescent="0.25">
      <c r="B19" s="64"/>
    </row>
  </sheetData>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9"/>
  <sheetViews>
    <sheetView workbookViewId="0">
      <selection activeCell="C16" sqref="C16"/>
    </sheetView>
  </sheetViews>
  <sheetFormatPr defaultRowHeight="15" x14ac:dyDescent="0.25"/>
  <cols>
    <col min="2" max="2" width="22.7109375" style="1" customWidth="1"/>
    <col min="3" max="3" width="18" style="1" bestFit="1" customWidth="1"/>
    <col min="4" max="4" width="20.5703125" style="1" bestFit="1" customWidth="1"/>
    <col min="5" max="5" width="19" style="1" bestFit="1" customWidth="1"/>
  </cols>
  <sheetData>
    <row r="1" spans="1:5" ht="15.75" thickBot="1" x14ac:dyDescent="0.3"/>
    <row r="2" spans="1:5" x14ac:dyDescent="0.25">
      <c r="B2" s="10" t="s">
        <v>100</v>
      </c>
      <c r="C2" s="11" t="s">
        <v>99</v>
      </c>
      <c r="D2" s="11" t="s">
        <v>96</v>
      </c>
      <c r="E2" s="12" t="s">
        <v>98</v>
      </c>
    </row>
    <row r="3" spans="1:5" ht="15.75" thickBot="1" x14ac:dyDescent="0.3">
      <c r="B3" s="13" t="s">
        <v>55</v>
      </c>
      <c r="C3" s="14" t="s">
        <v>10</v>
      </c>
      <c r="D3" s="14" t="s">
        <v>97</v>
      </c>
      <c r="E3" s="15" t="s">
        <v>10</v>
      </c>
    </row>
    <row r="4" spans="1:5" x14ac:dyDescent="0.25">
      <c r="B4" s="10" t="s">
        <v>104</v>
      </c>
      <c r="C4" s="132">
        <v>0.995</v>
      </c>
      <c r="D4" s="108">
        <v>42965</v>
      </c>
      <c r="E4" s="143">
        <v>1.833</v>
      </c>
    </row>
    <row r="5" spans="1:5" x14ac:dyDescent="0.25">
      <c r="A5" s="135"/>
      <c r="B5" s="4" t="s">
        <v>105</v>
      </c>
      <c r="C5" s="133">
        <v>0.995</v>
      </c>
      <c r="D5" s="109">
        <v>42965</v>
      </c>
      <c r="E5" s="21">
        <v>1.109</v>
      </c>
    </row>
    <row r="6" spans="1:5" ht="15.75" thickBot="1" x14ac:dyDescent="0.3">
      <c r="B6" s="13"/>
      <c r="C6" s="134"/>
      <c r="D6" s="110"/>
      <c r="E6" s="22"/>
    </row>
    <row r="7" spans="1:5" x14ac:dyDescent="0.25">
      <c r="B7" s="10" t="s">
        <v>106</v>
      </c>
      <c r="C7" s="132">
        <v>2.1949999999999998</v>
      </c>
      <c r="D7" s="108">
        <v>42965</v>
      </c>
      <c r="E7" s="20">
        <v>2.1040000000000001</v>
      </c>
    </row>
    <row r="8" spans="1:5" x14ac:dyDescent="0.25">
      <c r="B8" s="4" t="s">
        <v>107</v>
      </c>
      <c r="C8" s="133">
        <v>2.1949999999999998</v>
      </c>
      <c r="D8" s="109">
        <v>42965</v>
      </c>
      <c r="E8" s="21">
        <v>1.927</v>
      </c>
    </row>
    <row r="9" spans="1:5" ht="15.75" thickBot="1" x14ac:dyDescent="0.3">
      <c r="B9" s="13"/>
      <c r="C9" s="134"/>
      <c r="D9" s="110"/>
      <c r="E9" s="22"/>
    </row>
    <row r="10" spans="1:5" x14ac:dyDescent="0.25">
      <c r="B10" s="10" t="s">
        <v>108</v>
      </c>
      <c r="C10" s="132">
        <v>9.9469999999999992</v>
      </c>
      <c r="D10" s="108">
        <v>42965</v>
      </c>
      <c r="E10" s="20">
        <v>9.9359999999999999</v>
      </c>
    </row>
    <row r="11" spans="1:5" x14ac:dyDescent="0.25">
      <c r="B11" s="4" t="s">
        <v>109</v>
      </c>
      <c r="C11" s="133">
        <v>9.9469999999999992</v>
      </c>
      <c r="D11" s="109">
        <v>42965</v>
      </c>
      <c r="E11" s="21">
        <v>9.9580000000000002</v>
      </c>
    </row>
    <row r="12" spans="1:5" ht="15.75" thickBot="1" x14ac:dyDescent="0.3">
      <c r="B12" s="13"/>
      <c r="C12" s="134"/>
      <c r="D12" s="110"/>
      <c r="E12" s="65"/>
    </row>
    <row r="14" spans="1:5" x14ac:dyDescent="0.25">
      <c r="B14" s="64" t="s">
        <v>102</v>
      </c>
    </row>
    <row r="15" spans="1:5" x14ac:dyDescent="0.25">
      <c r="B15" s="64"/>
    </row>
    <row r="16" spans="1:5" x14ac:dyDescent="0.25">
      <c r="B16" s="64"/>
    </row>
    <row r="17" spans="2:2" x14ac:dyDescent="0.25">
      <c r="B17" s="64"/>
    </row>
    <row r="19" spans="2:2" x14ac:dyDescent="0.25">
      <c r="B19" s="64"/>
    </row>
  </sheetData>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T19"/>
  <sheetViews>
    <sheetView zoomScale="80" zoomScaleNormal="80" workbookViewId="0">
      <selection activeCell="H27" sqref="H27"/>
    </sheetView>
  </sheetViews>
  <sheetFormatPr defaultRowHeight="15" x14ac:dyDescent="0.25"/>
  <sheetData>
    <row r="19" spans="20:20" x14ac:dyDescent="0.25">
      <c r="T19" t="s">
        <v>103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Fluxes</vt:lpstr>
      <vt:lpstr>Concentrations</vt:lpstr>
      <vt:lpstr>StandardsA</vt:lpstr>
      <vt:lpstr>StandardsB</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2017-08-30T15:54:52Z</dcterms:modified>
</cp:coreProperties>
</file>