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18195" windowHeight="7500"/>
  </bookViews>
  <sheets>
    <sheet name="META" sheetId="2" r:id="rId1"/>
    <sheet name="Fluxes" sheetId="1" r:id="rId2"/>
    <sheet name="Concentrations" sheetId="3" r:id="rId3"/>
    <sheet name="StandardsA" sheetId="4" r:id="rId4"/>
    <sheet name="Graphs" sheetId="9" r:id="rId5"/>
  </sheets>
  <calcPr calcId="145621"/>
</workbook>
</file>

<file path=xl/calcChain.xml><?xml version="1.0" encoding="utf-8"?>
<calcChain xmlns="http://schemas.openxmlformats.org/spreadsheetml/2006/main">
  <c r="O11" i="1" l="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T11" i="1" s="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List>
</comments>
</file>

<file path=xl/sharedStrings.xml><?xml version="1.0" encoding="utf-8"?>
<sst xmlns="http://schemas.openxmlformats.org/spreadsheetml/2006/main" count="124" uniqueCount="102">
  <si>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</si>
  <si>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</si>
  <si>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</si>
  <si>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</si>
  <si>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</si>
  <si>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</si>
  <si>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</si>
  <si>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</si>
  <si>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</si>
  <si>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</si>
  <si>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</si>
  <si>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</si>
  <si>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</si>
  <si>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</si>
  <si>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</si>
  <si>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</si>
  <si>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</si>
  <si>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</si>
  <si>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</si>
  <si>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</si>
  <si>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</si>
  <si>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</si>
  <si>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</si>
  <si>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</si>
  <si>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</si>
  <si>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</si>
  <si>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</si>
  <si>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</si>
  <si>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</si>
  <si>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</si>
  <si>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</si>
  <si>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</si>
  <si>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</si>
  <si>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</si>
  <si>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</si>
  <si>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</si>
  <si>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</si>
  <si>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</si>
  <si>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</si>
  <si>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</si>
  <si>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</si>
  <si>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</si>
  <si>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</si>
  <si>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</si>
  <si>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</si>
  <si>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</si>
  <si>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</si>
  <si>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</si>
  <si>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</si>
  <si>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</si>
  <si>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</si>
  <si>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</si>
  <si>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</si>
  <si>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</si>
  <si>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</si>
  <si>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</si>
  <si>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</si>
  <si>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</si>
  <si>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</si>
  <si>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</si>
  <si>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</si>
  <si>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</si>
  <si>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</si>
  <si>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</si>
  <si>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</si>
  <si>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</si>
  <si>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</si>
  <si>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</si>
  <si>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</si>
  <si>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</si>
  <si>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</si>
  <si>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</si>
  <si>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</si>
  <si>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</si>
  <si>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</si>
  <si>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</si>
  <si>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</si>
  <si>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</si>
  <si>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</si>
  <si>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</si>
  <si>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</si>
  <si>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</si>
  <si>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</si>
  <si>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</si>
  <si>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</si>
  <si>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</si>
  <si>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</si>
  <si>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</si>
  <si>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</si>
  <si>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</si>
  <si>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</si>
  <si>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</si>
  <si>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</si>
  <si>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</si>
  <si>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</si>
  <si>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</si>
  <si>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</si>
  <si>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</si>
  <si>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</si>
  <si>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</si>
  <si>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</si>
  <si>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MAY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</si>
</sst>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yyyy\-mm\-dd"/>
  </numFmts>
  <fonts count="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11"/>
      <color theme="0" tint="-0.499984740745262"/>
      <name val="Calibri"/>
      <family val="2"/>
      <scheme val="minor"/>
    </font>
    <font>
      <sz val="11"/>
      <color theme="0" tint="-0.49998474074526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38">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0" fontId="0" fillId="0" borderId="0" xfId="0" applyAlignment="1">
      <alignment horizontal="left"/>
    </xf>
    <xf numFmtId="165" fontId="0" fillId="0" borderId="10" xfId="0" applyNumberFormat="1" applyFill="1" applyBorder="1" applyAlignment="1">
      <alignment horizontal="center"/>
    </xf>
    <xf numFmtId="0" fontId="0" fillId="3" borderId="0" xfId="0" applyFill="1" applyProtection="1">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0" fillId="4" borderId="5" xfId="0" applyFill="1" applyBorder="1" applyAlignment="1" applyProtection="1">
      <alignment horizontal="center"/>
      <protection locked="0"/>
    </xf>
    <xf numFmtId="164" fontId="0" fillId="4" borderId="11" xfId="0" applyNumberFormat="1" applyFill="1" applyBorder="1" applyAlignment="1" applyProtection="1">
      <alignment horizontal="center"/>
      <protection locked="0"/>
    </xf>
    <xf numFmtId="165" fontId="0" fillId="4" borderId="5" xfId="0" applyNumberFormat="1" applyFill="1" applyBorder="1" applyAlignment="1" applyProtection="1">
      <alignment horizontal="center"/>
      <protection locked="0"/>
    </xf>
    <xf numFmtId="0" fontId="0" fillId="4" borderId="6" xfId="0" applyFill="1" applyBorder="1" applyAlignment="1" applyProtection="1">
      <alignment horizontal="center"/>
      <protection locked="0"/>
    </xf>
    <xf numFmtId="0" fontId="0" fillId="4" borderId="0" xfId="0" applyFill="1" applyBorder="1" applyAlignment="1" applyProtection="1">
      <alignment horizontal="center"/>
      <protection locked="0"/>
    </xf>
    <xf numFmtId="0" fontId="0" fillId="4" borderId="7" xfId="0" applyFill="1" applyBorder="1" applyAlignment="1" applyProtection="1">
      <alignment horizontal="center"/>
      <protection locked="0"/>
    </xf>
    <xf numFmtId="164" fontId="0" fillId="4" borderId="12" xfId="0" applyNumberFormat="1" applyFill="1" applyBorder="1" applyAlignment="1" applyProtection="1">
      <alignment horizontal="center"/>
      <protection locked="0"/>
    </xf>
    <xf numFmtId="165" fontId="0" fillId="4" borderId="7" xfId="0" applyNumberFormat="1" applyFill="1" applyBorder="1" applyAlignment="1" applyProtection="1">
      <alignment horizontal="center"/>
      <protection locked="0"/>
    </xf>
    <xf numFmtId="0" fontId="0" fillId="4" borderId="15" xfId="0" applyFill="1" applyBorder="1" applyAlignment="1" applyProtection="1">
      <alignment horizontal="center"/>
      <protection locked="0"/>
    </xf>
    <xf numFmtId="0" fontId="0" fillId="4" borderId="16" xfId="0" applyFill="1" applyBorder="1" applyAlignment="1" applyProtection="1">
      <alignment horizontal="center"/>
      <protection locked="0"/>
    </xf>
    <xf numFmtId="0" fontId="0" fillId="4" borderId="17" xfId="0" applyFill="1" applyBorder="1" applyAlignment="1" applyProtection="1">
      <alignment horizontal="center"/>
      <protection locked="0"/>
    </xf>
    <xf numFmtId="164" fontId="0" fillId="4" borderId="14" xfId="0" applyNumberFormat="1" applyFill="1" applyBorder="1" applyAlignment="1" applyProtection="1">
      <alignment horizontal="center"/>
      <protection locked="0"/>
    </xf>
    <xf numFmtId="165" fontId="0" fillId="4" borderId="17" xfId="0" applyNumberFormat="1"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2"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24" xfId="0" applyNumberFormat="1" applyFill="1" applyBorder="1" applyAlignment="1" applyProtection="1">
      <alignment horizontal="center"/>
      <protection locked="0"/>
    </xf>
    <xf numFmtId="165" fontId="0" fillId="4" borderId="23" xfId="0" applyNumberFormat="1" applyFill="1" applyBorder="1" applyAlignment="1" applyProtection="1">
      <alignment horizontal="center"/>
      <protection locked="0"/>
    </xf>
    <xf numFmtId="0" fontId="0" fillId="4" borderId="8" xfId="0" applyFill="1" applyBorder="1" applyAlignment="1" applyProtection="1">
      <alignment horizontal="center"/>
      <protection locked="0"/>
    </xf>
    <xf numFmtId="0" fontId="0" fillId="4" borderId="9" xfId="0" applyFill="1" applyBorder="1" applyAlignment="1" applyProtection="1">
      <alignment horizontal="center"/>
      <protection locked="0"/>
    </xf>
    <xf numFmtId="0" fontId="0" fillId="4" borderId="10" xfId="0" applyFill="1" applyBorder="1" applyAlignment="1" applyProtection="1">
      <alignment horizontal="center"/>
      <protection locked="0"/>
    </xf>
    <xf numFmtId="164" fontId="0" fillId="4" borderId="13" xfId="0" applyNumberFormat="1" applyFill="1" applyBorder="1" applyAlignment="1" applyProtection="1">
      <alignment horizontal="center"/>
      <protection locked="0"/>
    </xf>
    <xf numFmtId="165" fontId="0" fillId="4" borderId="10" xfId="0" applyNumberFormat="1" applyFill="1" applyBorder="1" applyAlignment="1" applyProtection="1">
      <alignment horizontal="center"/>
      <protection locked="0"/>
    </xf>
    <xf numFmtId="166" fontId="0" fillId="4" borderId="11" xfId="0" applyNumberFormat="1" applyFill="1" applyBorder="1" applyAlignment="1" applyProtection="1">
      <alignment horizontal="center"/>
      <protection locked="0"/>
    </xf>
    <xf numFmtId="166" fontId="0" fillId="4" borderId="12" xfId="0" applyNumberFormat="1" applyFill="1" applyBorder="1" applyAlignment="1" applyProtection="1">
      <alignment horizontal="center"/>
      <protection locked="0"/>
    </xf>
    <xf numFmtId="166" fontId="0" fillId="4" borderId="14" xfId="0" applyNumberFormat="1" applyFill="1" applyBorder="1" applyAlignment="1" applyProtection="1">
      <alignment horizontal="center"/>
      <protection locked="0"/>
    </xf>
    <xf numFmtId="166" fontId="0" fillId="4" borderId="24" xfId="0" applyNumberFormat="1" applyFill="1" applyBorder="1" applyAlignment="1" applyProtection="1">
      <alignment horizontal="center"/>
      <protection locked="0"/>
    </xf>
    <xf numFmtId="166" fontId="4" fillId="4" borderId="12" xfId="0" applyNumberFormat="1" applyFont="1" applyFill="1" applyBorder="1" applyAlignment="1" applyProtection="1">
      <alignment horizontal="center"/>
      <protection locked="0"/>
    </xf>
    <xf numFmtId="166" fontId="4" fillId="4" borderId="14" xfId="0" applyNumberFormat="1" applyFont="1" applyFill="1" applyBorder="1" applyAlignment="1" applyProtection="1">
      <alignment horizontal="center"/>
      <protection locked="0"/>
    </xf>
    <xf numFmtId="166" fontId="4" fillId="4" borderId="13" xfId="0" applyNumberFormat="1" applyFont="1" applyFill="1" applyBorder="1" applyAlignment="1" applyProtection="1">
      <alignment horizontal="center"/>
      <protection locked="0"/>
    </xf>
    <xf numFmtId="165" fontId="5" fillId="0" borderId="11" xfId="0" applyNumberFormat="1" applyFont="1" applyBorder="1" applyAlignment="1">
      <alignment horizontal="center"/>
    </xf>
    <xf numFmtId="17" fontId="5" fillId="0" borderId="12" xfId="0" applyNumberFormat="1" applyFont="1" applyBorder="1" applyAlignment="1">
      <alignment horizontal="center"/>
    </xf>
    <xf numFmtId="165" fontId="5" fillId="0" borderId="13" xfId="0" applyNumberFormat="1" applyFont="1" applyBorder="1" applyAlignment="1">
      <alignment horizontal="center"/>
    </xf>
    <xf numFmtId="165" fontId="6" fillId="0" borderId="11" xfId="0" applyNumberFormat="1" applyFont="1" applyBorder="1" applyAlignment="1">
      <alignment horizontal="center"/>
    </xf>
    <xf numFmtId="165" fontId="6" fillId="0" borderId="12" xfId="0" applyNumberFormat="1" applyFont="1" applyBorder="1" applyAlignment="1">
      <alignment horizontal="center"/>
    </xf>
    <xf numFmtId="165" fontId="6" fillId="0" borderId="14" xfId="0" applyNumberFormat="1" applyFont="1" applyBorder="1" applyAlignment="1">
      <alignment horizontal="center"/>
    </xf>
    <xf numFmtId="165" fontId="6" fillId="0" borderId="24" xfId="0" applyNumberFormat="1" applyFont="1" applyBorder="1" applyAlignment="1">
      <alignment horizontal="center"/>
    </xf>
    <xf numFmtId="165" fontId="6" fillId="0" borderId="13" xfId="0" applyNumberFormat="1" applyFont="1" applyBorder="1" applyAlignment="1">
      <alignment horizontal="center"/>
    </xf>
    <xf numFmtId="165" fontId="6" fillId="0" borderId="0" xfId="0" applyNumberFormat="1" applyFont="1" applyAlignment="1">
      <alignment horizontal="center"/>
    </xf>
    <xf numFmtId="2" fontId="0" fillId="0" borderId="4" xfId="0" applyNumberFormat="1" applyBorder="1" applyAlignment="1">
      <alignment horizontal="center"/>
    </xf>
    <xf numFmtId="2" fontId="0" fillId="0" borderId="0" xfId="0" applyNumberFormat="1" applyBorder="1" applyAlignment="1">
      <alignment horizontal="center"/>
    </xf>
    <xf numFmtId="2" fontId="0" fillId="0" borderId="9" xfId="0" applyNumberFormat="1" applyBorder="1" applyAlignment="1">
      <alignment horizontal="center"/>
    </xf>
    <xf numFmtId="167" fontId="0" fillId="0" borderId="4" xfId="0" applyNumberFormat="1" applyBorder="1" applyAlignment="1">
      <alignment horizontal="center"/>
    </xf>
    <xf numFmtId="167" fontId="0" fillId="0" borderId="0" xfId="0" applyNumberFormat="1" applyBorder="1" applyAlignment="1">
      <alignment horizontal="center"/>
    </xf>
    <xf numFmtId="167" fontId="0" fillId="0" borderId="9" xfId="0" applyNumberFormat="1" applyBorder="1" applyAlignment="1">
      <alignment horizontal="center"/>
    </xf>
    <xf numFmtId="165" fontId="0" fillId="0" borderId="3" xfId="0" applyNumberFormat="1" applyFill="1" applyBorder="1" applyAlignment="1" applyProtection="1">
      <alignment horizontal="center"/>
      <protection locked="0"/>
    </xf>
    <xf numFmtId="165" fontId="0" fillId="0" borderId="4" xfId="0" applyNumberFormat="1" applyFill="1" applyBorder="1" applyAlignment="1" applyProtection="1">
      <alignment horizontal="center"/>
      <protection locked="0"/>
    </xf>
    <xf numFmtId="165" fontId="0" fillId="0" borderId="6" xfId="0" applyNumberFormat="1" applyFill="1" applyBorder="1" applyAlignment="1" applyProtection="1">
      <alignment horizontal="center"/>
      <protection locked="0"/>
    </xf>
    <xf numFmtId="165" fontId="0" fillId="0" borderId="0" xfId="0" applyNumberFormat="1" applyFill="1" applyBorder="1" applyAlignment="1" applyProtection="1">
      <alignment horizontal="center"/>
      <protection locked="0"/>
    </xf>
    <xf numFmtId="165" fontId="0" fillId="0" borderId="15" xfId="0" applyNumberFormat="1" applyFill="1" applyBorder="1" applyAlignment="1" applyProtection="1">
      <alignment horizontal="center"/>
      <protection locked="0"/>
    </xf>
    <xf numFmtId="165" fontId="0" fillId="0" borderId="16" xfId="0" applyNumberFormat="1" applyFill="1" applyBorder="1" applyAlignment="1" applyProtection="1">
      <alignment horizontal="center"/>
      <protection locked="0"/>
    </xf>
    <xf numFmtId="165" fontId="0" fillId="0" borderId="21" xfId="0" applyNumberFormat="1" applyFill="1" applyBorder="1" applyAlignment="1" applyProtection="1">
      <alignment horizontal="center"/>
      <protection locked="0"/>
    </xf>
    <xf numFmtId="165" fontId="0" fillId="0" borderId="22" xfId="0" applyNumberFormat="1" applyFill="1" applyBorder="1" applyAlignment="1" applyProtection="1">
      <alignment horizontal="center"/>
      <protection locked="0"/>
    </xf>
    <xf numFmtId="165" fontId="0" fillId="0" borderId="8" xfId="0" applyNumberFormat="1" applyFill="1" applyBorder="1" applyAlignment="1" applyProtection="1">
      <alignment horizontal="center"/>
      <protection locked="0"/>
    </xf>
    <xf numFmtId="165" fontId="0" fillId="0" borderId="9" xfId="0" applyNumberFormat="1" applyFill="1" applyBorder="1" applyAlignment="1" applyProtection="1">
      <alignment horizontal="center"/>
      <protection locked="0"/>
    </xf>
    <xf numFmtId="164" fontId="0" fillId="0" borderId="11" xfId="0" applyNumberFormat="1" applyFill="1" applyBorder="1" applyAlignment="1" applyProtection="1">
      <alignment horizontal="center"/>
      <protection locked="0"/>
    </xf>
    <xf numFmtId="164" fontId="0" fillId="0" borderId="12" xfId="0" applyNumberFormat="1" applyFill="1" applyBorder="1" applyAlignment="1" applyProtection="1">
      <alignment horizontal="center"/>
      <protection locked="0"/>
    </xf>
    <xf numFmtId="164" fontId="0" fillId="0" borderId="14" xfId="0" applyNumberFormat="1" applyFill="1" applyBorder="1" applyAlignment="1" applyProtection="1">
      <alignment horizontal="center"/>
      <protection locked="0"/>
    </xf>
    <xf numFmtId="164" fontId="0" fillId="0" borderId="24"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165" fontId="0" fillId="0" borderId="14" xfId="0" applyNumberFormat="1" applyFill="1" applyBorder="1" applyAlignment="1">
      <alignment horizontal="center"/>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0.00</c:formatCode>
                <c:ptCount val="9"/>
              </c:numCache>
            </c:numRef>
          </c:xVal>
          <c:yVal>
            <c:numRef>
              <c:f>StandardsA!$E$4:$E$12</c:f>
              <c:numCache>
                <c:formatCode>0.000</c:formatCode>
                <c:ptCount val="9"/>
              </c:numCache>
            </c:numRef>
          </c:yVal>
          <c:smooth val="0"/>
        </c:ser>
        <c:dLbls>
          <c:showLegendKey val="0"/>
          <c:showVal val="0"/>
          <c:showCatName val="0"/>
          <c:showSerName val="0"/>
          <c:showPercent val="0"/>
          <c:showBubbleSize val="0"/>
        </c:dLbls>
        <c:axId val="65063552"/>
        <c:axId val="81889536"/>
      </c:scatterChart>
      <c:valAx>
        <c:axId val="65063552"/>
        <c:scaling>
          <c:orientation val="minMax"/>
          <c:max val="1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81889536"/>
        <c:crosses val="autoZero"/>
        <c:crossBetween val="midCat"/>
        <c:majorUnit val="2"/>
      </c:valAx>
      <c:valAx>
        <c:axId val="81889536"/>
        <c:scaling>
          <c:orientation val="minMax"/>
          <c:max val="1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5063552"/>
        <c:crosses val="autoZero"/>
        <c:crossBetween val="midCat"/>
        <c:majorUnit val="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812059719054383"/>
                  <c:y val="0.23470828547854591"/>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-3.1385470539307308E-3</c:v>
                </c:pt>
                <c:pt idx="1">
                  <c:v>1.0759171562700677E-3</c:v>
                </c:pt>
                <c:pt idx="2">
                  <c:v>-2.5976271770532565E-3</c:v>
                </c:pt>
                <c:pt idx="3">
                  <c:v>-4.3396626297587816E-2</c:v>
                </c:pt>
                <c:pt idx="4">
                  <c:v>-2.9321926913747146E-2</c:v>
                </c:pt>
                <c:pt idx="5">
                  <c:v>-9.3188802414386589E-3</c:v>
                </c:pt>
                <c:pt idx="6">
                  <c:v>-4.4874333640203642E-2</c:v>
                </c:pt>
                <c:pt idx="7">
                  <c:v>-2.3300541501419324E-2</c:v>
                </c:pt>
                <c:pt idx="8">
                  <c:v>-3.8808469302557644E-2</c:v>
                </c:pt>
                <c:pt idx="9">
                  <c:v>-3.4770402085189799E-2</c:v>
                </c:pt>
                <c:pt idx="10">
                  <c:v>-4.5138607964410923E-2</c:v>
                </c:pt>
                <c:pt idx="11">
                  <c:v>-5.7229790220323637E-2</c:v>
                </c:pt>
                <c:pt idx="12">
                  <c:v>-3.2281771906047245E-2</c:v>
                </c:pt>
                <c:pt idx="13">
                  <c:v>3.8182353762354132E-3</c:v>
                </c:pt>
                <c:pt idx="14">
                  <c:v>2.5348488963772463E-2</c:v>
                </c:pt>
                <c:pt idx="15">
                  <c:v>-4.4277394090757229E-3</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-2.3614692990926309E-2</c:v>
                </c:pt>
                <c:pt idx="1">
                  <c:v>-3.3340742969838799E-2</c:v>
                </c:pt>
                <c:pt idx="2">
                  <c:v>-8.2774435602373363E-3</c:v>
                </c:pt>
                <c:pt idx="3">
                  <c:v>-1.6109614907734729E-2</c:v>
                </c:pt>
                <c:pt idx="4">
                  <c:v>0</c:v>
                </c:pt>
                <c:pt idx="5">
                  <c:v>0</c:v>
                </c:pt>
                <c:pt idx="6">
                  <c:v>0</c:v>
                </c:pt>
                <c:pt idx="7">
                  <c:v>0</c:v>
                </c:pt>
              </c:numCache>
            </c:numRef>
          </c:yVal>
          <c:smooth val="0"/>
        </c:ser>
        <c:dLbls>
          <c:showLegendKey val="0"/>
          <c:showVal val="0"/>
          <c:showCatName val="0"/>
          <c:showSerName val="0"/>
          <c:showPercent val="0"/>
          <c:showBubbleSize val="0"/>
        </c:dLbls>
        <c:axId val="89372544"/>
        <c:axId val="98730368"/>
      </c:scatterChart>
      <c:valAx>
        <c:axId val="89372544"/>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98730368"/>
        <c:crosses val="max"/>
        <c:crossBetween val="midCat"/>
        <c:majorUnit val="5.000000000000001E-2"/>
        <c:minorUnit val="1.0000000000000002E-2"/>
      </c:valAx>
      <c:valAx>
        <c:axId val="98730368"/>
        <c:scaling>
          <c:orientation val="maxMin"/>
          <c:max val="5.000000000000001E-2"/>
          <c:min val="-0.1"/>
        </c:scaling>
        <c:delete val="0"/>
        <c:axPos val="l"/>
        <c:title>
          <c:tx>
            <c:rich>
              <a:bodyPr rot="-5400000" vert="horz"/>
              <a:lstStyle/>
              <a:p>
                <a:pPr>
                  <a:defRPr/>
                </a:pPr>
                <a:r>
                  <a:rPr lang="en-US" sz="1000" b="1" i="0" u="none" strike="noStrike" baseline="0">
                    <a:effectLst/>
                  </a:rPr>
                  <a:t>CH4 flux Sep (umol.m-2.min-1)</a:t>
                </a:r>
                <a:endParaRPr lang="en-US"/>
              </a:p>
            </c:rich>
          </c:tx>
          <c:layout/>
          <c:overlay val="0"/>
        </c:title>
        <c:numFmt formatCode="0.00" sourceLinked="0"/>
        <c:majorTickMark val="out"/>
        <c:minorTickMark val="none"/>
        <c:tickLblPos val="nextTo"/>
        <c:crossAx val="89372544"/>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5306421269150642"/>
                  <c:y val="0.31093922078044717"/>
                </c:manualLayout>
              </c:layout>
              <c:numFmt formatCode="General" sourceLinked="0"/>
            </c:trendlineLbl>
          </c:trendline>
          <c:xVal>
            <c:numRef>
              <c:f>Fluxes!$S$4:$S$19</c:f>
              <c:numCache>
                <c:formatCode>0.0</c:formatCode>
                <c:ptCount val="16"/>
              </c:numCache>
            </c:numRef>
          </c:xVal>
          <c:yVal>
            <c:numRef>
              <c:f>Fluxes!$T$4:$T$19</c:f>
              <c:numCache>
                <c:formatCode>0.000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9608173282725947"/>
                  <c:y val="0.10087667216332755"/>
                </c:manualLayout>
              </c:layout>
              <c:numFmt formatCode="General" sourceLinked="0"/>
            </c:trendlineLbl>
          </c:trendline>
          <c:xVal>
            <c:numRef>
              <c:f>Fluxes!$S$20:$S$35</c:f>
              <c:numCache>
                <c:formatCode>0.0</c:formatCode>
                <c:ptCount val="16"/>
                <c:pt idx="0">
                  <c:v>49.7</c:v>
                </c:pt>
                <c:pt idx="1">
                  <c:v>54.3</c:v>
                </c:pt>
                <c:pt idx="2">
                  <c:v>50.1</c:v>
                </c:pt>
                <c:pt idx="3">
                  <c:v>44.9</c:v>
                </c:pt>
                <c:pt idx="4">
                  <c:v>49.5</c:v>
                </c:pt>
                <c:pt idx="5">
                  <c:v>52.1</c:v>
                </c:pt>
                <c:pt idx="6">
                  <c:v>46.3</c:v>
                </c:pt>
                <c:pt idx="7">
                  <c:v>51.7</c:v>
                </c:pt>
                <c:pt idx="8">
                  <c:v>33.9</c:v>
                </c:pt>
                <c:pt idx="9">
                  <c:v>47.7</c:v>
                </c:pt>
                <c:pt idx="10">
                  <c:v>44.3</c:v>
                </c:pt>
                <c:pt idx="11">
                  <c:v>43.5</c:v>
                </c:pt>
                <c:pt idx="12">
                  <c:v>41.5</c:v>
                </c:pt>
                <c:pt idx="13">
                  <c:v>54.5</c:v>
                </c:pt>
                <c:pt idx="14">
                  <c:v>46.9</c:v>
                </c:pt>
                <c:pt idx="15">
                  <c:v>52.3</c:v>
                </c:pt>
              </c:numCache>
            </c:numRef>
          </c:xVal>
          <c:yVal>
            <c:numRef>
              <c:f>Fluxes!$T$20:$T$35</c:f>
              <c:numCache>
                <c:formatCode>0.000</c:formatCode>
                <c:ptCount val="16"/>
                <c:pt idx="0">
                  <c:v>-3.1385470539307308E-3</c:v>
                </c:pt>
                <c:pt idx="1">
                  <c:v>1.0759171562700677E-3</c:v>
                </c:pt>
                <c:pt idx="2">
                  <c:v>-2.5976271770532565E-3</c:v>
                </c:pt>
                <c:pt idx="3">
                  <c:v>-4.3396626297587816E-2</c:v>
                </c:pt>
                <c:pt idx="4">
                  <c:v>-2.9321926913747146E-2</c:v>
                </c:pt>
                <c:pt idx="5">
                  <c:v>-9.3188802414386589E-3</c:v>
                </c:pt>
                <c:pt idx="6">
                  <c:v>-4.4874333640203642E-2</c:v>
                </c:pt>
                <c:pt idx="7">
                  <c:v>-2.3300541501419324E-2</c:v>
                </c:pt>
                <c:pt idx="8">
                  <c:v>-3.8808469302557644E-2</c:v>
                </c:pt>
                <c:pt idx="9">
                  <c:v>-3.4770402085189799E-2</c:v>
                </c:pt>
                <c:pt idx="10">
                  <c:v>-4.5138607964410923E-2</c:v>
                </c:pt>
                <c:pt idx="11">
                  <c:v>-5.7229790220323637E-2</c:v>
                </c:pt>
                <c:pt idx="12">
                  <c:v>-3.2281771906047245E-2</c:v>
                </c:pt>
                <c:pt idx="13">
                  <c:v>3.8182353762354132E-3</c:v>
                </c:pt>
                <c:pt idx="14">
                  <c:v>2.5348488963772463E-2</c:v>
                </c:pt>
                <c:pt idx="15">
                  <c:v>-4.4277394090757229E-3</c:v>
                </c:pt>
              </c:numCache>
            </c:numRef>
          </c:yVal>
          <c:smooth val="0"/>
        </c:ser>
        <c:ser>
          <c:idx val="2"/>
          <c:order val="2"/>
          <c:tx>
            <c:v>OTHER</c:v>
          </c:tx>
          <c:spPr>
            <a:ln w="28575">
              <a:noFill/>
            </a:ln>
          </c:spPr>
          <c:xVal>
            <c:numRef>
              <c:f>Fluxes!$S$36:$S$43</c:f>
              <c:numCache>
                <c:formatCode>0.0</c:formatCode>
                <c:ptCount val="8"/>
                <c:pt idx="0">
                  <c:v>49.6</c:v>
                </c:pt>
                <c:pt idx="1">
                  <c:v>51.2</c:v>
                </c:pt>
                <c:pt idx="2">
                  <c:v>47.2</c:v>
                </c:pt>
                <c:pt idx="3">
                  <c:v>50.5</c:v>
                </c:pt>
              </c:numCache>
            </c:numRef>
          </c:xVal>
          <c:yVal>
            <c:numRef>
              <c:f>Fluxes!$T$36:$T$43</c:f>
              <c:numCache>
                <c:formatCode>0.000</c:formatCode>
                <c:ptCount val="8"/>
                <c:pt idx="0">
                  <c:v>-2.3614692990926309E-2</c:v>
                </c:pt>
                <c:pt idx="1">
                  <c:v>-3.3340742969838799E-2</c:v>
                </c:pt>
                <c:pt idx="2">
                  <c:v>-8.2774435602373363E-3</c:v>
                </c:pt>
                <c:pt idx="3">
                  <c:v>-1.6109614907734729E-2</c:v>
                </c:pt>
                <c:pt idx="4">
                  <c:v>0</c:v>
                </c:pt>
                <c:pt idx="5">
                  <c:v>0</c:v>
                </c:pt>
                <c:pt idx="6">
                  <c:v>0</c:v>
                </c:pt>
                <c:pt idx="7">
                  <c:v>0</c:v>
                </c:pt>
              </c:numCache>
            </c:numRef>
          </c:yVal>
          <c:smooth val="0"/>
        </c:ser>
        <c:dLbls>
          <c:showLegendKey val="0"/>
          <c:showVal val="0"/>
          <c:showCatName val="0"/>
          <c:showSerName val="0"/>
          <c:showPercent val="0"/>
          <c:showBubbleSize val="0"/>
        </c:dLbls>
        <c:axId val="81694080"/>
        <c:axId val="81696256"/>
      </c:scatterChart>
      <c:valAx>
        <c:axId val="81694080"/>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81696256"/>
        <c:crosses val="max"/>
        <c:crossBetween val="midCat"/>
        <c:majorUnit val="10"/>
        <c:minorUnit val="1.0000000000000002E-2"/>
      </c:valAx>
      <c:valAx>
        <c:axId val="81696256"/>
        <c:scaling>
          <c:orientation val="maxMin"/>
          <c:max val="5.000000000000001E-2"/>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81694080"/>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1</xdr:row>
      <xdr:rowOff>1</xdr:rowOff>
    </xdr:from>
    <xdr:to>
      <xdr:col>16</xdr:col>
      <xdr:colOff>304800</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tabSelected="1" workbookViewId="0">
      <selection activeCell="C23" sqref="C23"/>
    </sheetView>
  </sheetViews>
  <sheetFormatPr defaultRowHeight="15" x14ac:dyDescent="0.25"/>
  <cols>
    <col min="2" max="2" width="16.28515625" bestFit="1" customWidth="1"/>
  </cols>
  <sheetData>
    <row r="23" spans="2:4" x14ac:dyDescent="0.25">
      <c r="B23" t="s">
        <v>63</v>
      </c>
      <c r="C23" s="68">
        <v>314.16000000000003</v>
      </c>
      <c r="D23" t="s">
        <v>56</v>
      </c>
    </row>
    <row r="24" spans="2:4" x14ac:dyDescent="0.25">
      <c r="B24" t="s">
        <v>64</v>
      </c>
      <c r="C24" s="68">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zoomScale="70" zoomScaleNormal="70" workbookViewId="0">
      <pane xSplit="1" ySplit="3" topLeftCell="B4" activePane="bottomRight" state="frozen"/>
      <selection pane="topRight" activeCell="B1" sqref="B1"/>
      <selection pane="bottomLeft" activeCell="A4" sqref="A4"/>
      <selection pane="bottomRight" activeCell="V20" sqref="V20:V39"/>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09" bestFit="1" customWidth="1"/>
  </cols>
  <sheetData>
    <row r="1" spans="1:24" s="35" customFormat="1" x14ac:dyDescent="0.25">
      <c r="A1" s="30" t="s">
        <v>0</v>
      </c>
      <c r="B1" s="135" t="s">
        <v>1</v>
      </c>
      <c r="C1" s="136"/>
      <c r="D1" s="136"/>
      <c r="E1" s="137"/>
      <c r="F1" s="31" t="s">
        <v>3</v>
      </c>
      <c r="G1" s="135" t="s">
        <v>7</v>
      </c>
      <c r="H1" s="136"/>
      <c r="I1" s="136"/>
      <c r="J1" s="137"/>
      <c r="K1" s="132" t="s">
        <v>60</v>
      </c>
      <c r="L1" s="133"/>
      <c r="M1" s="133"/>
      <c r="N1" s="134"/>
      <c r="O1" s="32" t="s">
        <v>11</v>
      </c>
      <c r="P1" s="33" t="s">
        <v>54</v>
      </c>
      <c r="Q1" s="31" t="s">
        <v>58</v>
      </c>
      <c r="R1" s="31" t="s">
        <v>65</v>
      </c>
      <c r="S1" s="31" t="s">
        <v>66</v>
      </c>
      <c r="T1" s="33" t="s">
        <v>13</v>
      </c>
      <c r="U1" s="32" t="s">
        <v>13</v>
      </c>
      <c r="V1" s="33" t="s">
        <v>93</v>
      </c>
      <c r="X1" s="101"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02" t="s">
        <v>101</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03" t="s">
        <v>92</v>
      </c>
    </row>
    <row r="4" spans="1:24" x14ac:dyDescent="0.25">
      <c r="A4" s="24" t="s">
        <v>14</v>
      </c>
      <c r="B4" s="69"/>
      <c r="C4" s="70"/>
      <c r="D4" s="70"/>
      <c r="E4" s="71"/>
      <c r="F4" s="72" t="e">
        <f>(META!C$24+AVERAGE(B4:E4)/10*META!C$23)</f>
        <v>#DIV/0!</v>
      </c>
      <c r="G4" s="69">
        <v>0</v>
      </c>
      <c r="H4" s="70">
        <v>20</v>
      </c>
      <c r="I4" s="70">
        <v>40</v>
      </c>
      <c r="J4" s="71"/>
      <c r="K4" s="116"/>
      <c r="L4" s="117"/>
      <c r="M4" s="117"/>
      <c r="N4" s="73"/>
      <c r="O4" s="17" t="e">
        <f t="shared" ref="O4:O35" si="0">SLOPE(K4:N4,G4:J4)</f>
        <v>#DIV/0!</v>
      </c>
      <c r="P4" s="8" t="e">
        <f t="shared" ref="P4:P35" si="1">RSQ(K4:N4,G4:J4)</f>
        <v>#DIV/0!</v>
      </c>
      <c r="Q4" s="126"/>
      <c r="R4" s="126"/>
      <c r="S4" s="126"/>
      <c r="T4" s="8" t="e">
        <f>O4*F4*101.325/8.3145/META!C$23/(273.15+Fluxes!Q4)*10</f>
        <v>#DIV/0!</v>
      </c>
      <c r="U4" s="17" t="e">
        <f>T4/1000*12*60</f>
        <v>#DIV/0!</v>
      </c>
      <c r="V4" s="94"/>
      <c r="X4" s="104">
        <v>-4.2265379108024831E-2</v>
      </c>
    </row>
    <row r="5" spans="1:24" x14ac:dyDescent="0.25">
      <c r="A5" s="25" t="s">
        <v>15</v>
      </c>
      <c r="B5" s="74"/>
      <c r="C5" s="75"/>
      <c r="D5" s="75"/>
      <c r="E5" s="76"/>
      <c r="F5" s="77" t="e">
        <f>(META!C$24+AVERAGE(B5:E5)/10*META!C$23)</f>
        <v>#DIV/0!</v>
      </c>
      <c r="G5" s="74">
        <v>0</v>
      </c>
      <c r="H5" s="75">
        <v>20</v>
      </c>
      <c r="I5" s="75">
        <v>40</v>
      </c>
      <c r="J5" s="76"/>
      <c r="K5" s="118"/>
      <c r="L5" s="119"/>
      <c r="M5" s="119"/>
      <c r="N5" s="78"/>
      <c r="O5" s="18" t="e">
        <f t="shared" si="0"/>
        <v>#DIV/0!</v>
      </c>
      <c r="P5" s="6" t="e">
        <f t="shared" si="1"/>
        <v>#DIV/0!</v>
      </c>
      <c r="Q5" s="127"/>
      <c r="R5" s="127"/>
      <c r="S5" s="127"/>
      <c r="T5" s="6" t="e">
        <f>O5*F5*101.325/8.3145/META!C$23/(273.15+Fluxes!Q5)*10</f>
        <v>#DIV/0!</v>
      </c>
      <c r="U5" s="18" t="e">
        <f t="shared" ref="U5:U43" si="2">T5/1000*12*60</f>
        <v>#DIV/0!</v>
      </c>
      <c r="V5" s="95"/>
      <c r="X5" s="105">
        <v>0.14233468101348509</v>
      </c>
    </row>
    <row r="6" spans="1:24" x14ac:dyDescent="0.25">
      <c r="A6" s="25" t="s">
        <v>16</v>
      </c>
      <c r="B6" s="74"/>
      <c r="C6" s="75"/>
      <c r="D6" s="75"/>
      <c r="E6" s="76"/>
      <c r="F6" s="77" t="e">
        <f>(META!C$24+AVERAGE(B6:E6)/10*META!C$23)</f>
        <v>#DIV/0!</v>
      </c>
      <c r="G6" s="74">
        <v>0</v>
      </c>
      <c r="H6" s="75">
        <v>20</v>
      </c>
      <c r="I6" s="75">
        <v>40</v>
      </c>
      <c r="J6" s="76"/>
      <c r="K6" s="118"/>
      <c r="L6" s="119"/>
      <c r="M6" s="119"/>
      <c r="N6" s="78"/>
      <c r="O6" s="18" t="e">
        <f t="shared" si="0"/>
        <v>#DIV/0!</v>
      </c>
      <c r="P6" s="6" t="e">
        <f t="shared" si="1"/>
        <v>#DIV/0!</v>
      </c>
      <c r="Q6" s="127"/>
      <c r="R6" s="127"/>
      <c r="S6" s="127"/>
      <c r="T6" s="6" t="e">
        <f>O6*F6*101.325/8.3145/META!C$23/(273.15+Fluxes!Q6)*10</f>
        <v>#DIV/0!</v>
      </c>
      <c r="U6" s="18" t="e">
        <f t="shared" si="2"/>
        <v>#DIV/0!</v>
      </c>
      <c r="V6" s="95"/>
      <c r="X6" s="105">
        <v>-4.7518910665968549E-2</v>
      </c>
    </row>
    <row r="7" spans="1:24" x14ac:dyDescent="0.25">
      <c r="A7" s="26" t="s">
        <v>17</v>
      </c>
      <c r="B7" s="79"/>
      <c r="C7" s="80"/>
      <c r="D7" s="80"/>
      <c r="E7" s="81"/>
      <c r="F7" s="82" t="e">
        <f>(META!C$24+AVERAGE(B7:E7)/10*META!C$23)</f>
        <v>#DIV/0!</v>
      </c>
      <c r="G7" s="79">
        <v>0</v>
      </c>
      <c r="H7" s="80">
        <v>20</v>
      </c>
      <c r="I7" s="80">
        <v>40</v>
      </c>
      <c r="J7" s="81"/>
      <c r="K7" s="120"/>
      <c r="L7" s="121"/>
      <c r="M7" s="121"/>
      <c r="N7" s="83"/>
      <c r="O7" s="27" t="e">
        <f t="shared" si="0"/>
        <v>#DIV/0!</v>
      </c>
      <c r="P7" s="28" t="e">
        <f t="shared" si="1"/>
        <v>#DIV/0!</v>
      </c>
      <c r="Q7" s="128"/>
      <c r="R7" s="128"/>
      <c r="S7" s="128"/>
      <c r="T7" s="28" t="e">
        <f>O7*F7*101.325/8.3145/META!C$23/(273.15+Fluxes!Q7)*10</f>
        <v>#DIV/0!</v>
      </c>
      <c r="U7" s="27" t="e">
        <f t="shared" si="2"/>
        <v>#DIV/0!</v>
      </c>
      <c r="V7" s="96"/>
      <c r="X7" s="106">
        <v>1.4604111090518661E-2</v>
      </c>
    </row>
    <row r="8" spans="1:24" x14ac:dyDescent="0.25">
      <c r="A8" s="2" t="s">
        <v>18</v>
      </c>
      <c r="B8" s="74"/>
      <c r="C8" s="75"/>
      <c r="D8" s="75"/>
      <c r="E8" s="76"/>
      <c r="F8" s="77" t="e">
        <f>(META!C$24+AVERAGE(B8:E8)/10*META!C$23)</f>
        <v>#DIV/0!</v>
      </c>
      <c r="G8" s="74">
        <v>0</v>
      </c>
      <c r="H8" s="75">
        <v>20</v>
      </c>
      <c r="I8" s="75">
        <v>40</v>
      </c>
      <c r="J8" s="76"/>
      <c r="K8" s="118"/>
      <c r="L8" s="119"/>
      <c r="M8" s="119"/>
      <c r="N8" s="78"/>
      <c r="O8" s="18" t="e">
        <f t="shared" si="0"/>
        <v>#DIV/0!</v>
      </c>
      <c r="P8" s="6" t="e">
        <f t="shared" si="1"/>
        <v>#DIV/0!</v>
      </c>
      <c r="Q8" s="127"/>
      <c r="R8" s="127"/>
      <c r="S8" s="127"/>
      <c r="T8" s="6" t="e">
        <f>O8*F8*101.325/8.3145/META!C$23/(273.15+Fluxes!Q8)*10</f>
        <v>#DIV/0!</v>
      </c>
      <c r="U8" s="18" t="e">
        <f t="shared" si="2"/>
        <v>#DIV/0!</v>
      </c>
      <c r="V8" s="95"/>
      <c r="X8" s="105">
        <v>-5.5846118061734097E-2</v>
      </c>
    </row>
    <row r="9" spans="1:24" x14ac:dyDescent="0.25">
      <c r="A9" s="2" t="s">
        <v>19</v>
      </c>
      <c r="B9" s="74"/>
      <c r="C9" s="75"/>
      <c r="D9" s="75"/>
      <c r="E9" s="76"/>
      <c r="F9" s="77" t="e">
        <f>(META!C$24+AVERAGE(B9:E9)/10*META!C$23)</f>
        <v>#DIV/0!</v>
      </c>
      <c r="G9" s="74">
        <v>0</v>
      </c>
      <c r="H9" s="75">
        <v>20</v>
      </c>
      <c r="I9" s="75">
        <v>40</v>
      </c>
      <c r="J9" s="76"/>
      <c r="K9" s="118"/>
      <c r="L9" s="119"/>
      <c r="M9" s="119"/>
      <c r="N9" s="78"/>
      <c r="O9" s="18" t="e">
        <f t="shared" si="0"/>
        <v>#DIV/0!</v>
      </c>
      <c r="P9" s="6" t="e">
        <f t="shared" si="1"/>
        <v>#DIV/0!</v>
      </c>
      <c r="Q9" s="127"/>
      <c r="R9" s="127"/>
      <c r="S9" s="127"/>
      <c r="T9" s="6" t="e">
        <f>O9*F9*101.325/8.3145/META!C$23/(273.15+Fluxes!Q9)*10</f>
        <v>#DIV/0!</v>
      </c>
      <c r="U9" s="18" t="e">
        <f t="shared" si="2"/>
        <v>#DIV/0!</v>
      </c>
      <c r="V9" s="95"/>
      <c r="X9" s="105">
        <v>-7.1684770173312082E-2</v>
      </c>
    </row>
    <row r="10" spans="1:24" x14ac:dyDescent="0.25">
      <c r="A10" s="2" t="s">
        <v>20</v>
      </c>
      <c r="B10" s="74"/>
      <c r="C10" s="75"/>
      <c r="D10" s="75"/>
      <c r="E10" s="76"/>
      <c r="F10" s="77" t="e">
        <f>(META!C$24+AVERAGE(B10:E10)/10*META!C$23)</f>
        <v>#DIV/0!</v>
      </c>
      <c r="G10" s="74">
        <v>0</v>
      </c>
      <c r="H10" s="75">
        <v>20</v>
      </c>
      <c r="I10" s="75">
        <v>40</v>
      </c>
      <c r="J10" s="76"/>
      <c r="K10" s="118"/>
      <c r="L10" s="119"/>
      <c r="M10" s="119"/>
      <c r="N10" s="78"/>
      <c r="O10" s="18" t="e">
        <f t="shared" si="0"/>
        <v>#DIV/0!</v>
      </c>
      <c r="P10" s="6" t="e">
        <f t="shared" si="1"/>
        <v>#DIV/0!</v>
      </c>
      <c r="Q10" s="127"/>
      <c r="R10" s="127"/>
      <c r="S10" s="127"/>
      <c r="T10" s="6" t="e">
        <f>O10*F10*101.325/8.3145/META!C$23/(273.15+Fluxes!Q10)*10</f>
        <v>#DIV/0!</v>
      </c>
      <c r="U10" s="18" t="e">
        <f t="shared" si="2"/>
        <v>#DIV/0!</v>
      </c>
      <c r="V10" s="95"/>
      <c r="X10" s="105">
        <v>-4.2223521912152152E-2</v>
      </c>
    </row>
    <row r="11" spans="1:24" x14ac:dyDescent="0.25">
      <c r="A11" s="29" t="s">
        <v>21</v>
      </c>
      <c r="B11" s="79"/>
      <c r="C11" s="80"/>
      <c r="D11" s="80"/>
      <c r="E11" s="81"/>
      <c r="F11" s="82" t="e">
        <f>(META!C$24+AVERAGE(B11:E11)/10*META!C$23)</f>
        <v>#DIV/0!</v>
      </c>
      <c r="G11" s="79">
        <v>0</v>
      </c>
      <c r="H11" s="80">
        <v>20</v>
      </c>
      <c r="I11" s="80">
        <v>40</v>
      </c>
      <c r="J11" s="81"/>
      <c r="K11" s="120"/>
      <c r="L11" s="121"/>
      <c r="M11" s="121"/>
      <c r="N11" s="83"/>
      <c r="O11" s="27" t="e">
        <f t="shared" si="0"/>
        <v>#DIV/0!</v>
      </c>
      <c r="P11" s="28" t="e">
        <f t="shared" si="1"/>
        <v>#DIV/0!</v>
      </c>
      <c r="Q11" s="128"/>
      <c r="R11" s="128"/>
      <c r="S11" s="128"/>
      <c r="T11" s="28" t="e">
        <f>O11*F11*101.325/8.3145/META!C$23/(273.15+Fluxes!Q11)*10</f>
        <v>#DIV/0!</v>
      </c>
      <c r="U11" s="27" t="e">
        <f t="shared" si="2"/>
        <v>#DIV/0!</v>
      </c>
      <c r="V11" s="96"/>
      <c r="X11" s="106">
        <v>-3.0671732813415498E-2</v>
      </c>
    </row>
    <row r="12" spans="1:24" x14ac:dyDescent="0.25">
      <c r="A12" s="2" t="s">
        <v>22</v>
      </c>
      <c r="B12" s="74"/>
      <c r="C12" s="75"/>
      <c r="D12" s="75"/>
      <c r="E12" s="76"/>
      <c r="F12" s="77" t="e">
        <f>(META!C$24+AVERAGE(B12:E12)/10*META!C$23)</f>
        <v>#DIV/0!</v>
      </c>
      <c r="G12" s="74">
        <v>0</v>
      </c>
      <c r="H12" s="75">
        <v>20</v>
      </c>
      <c r="I12" s="75">
        <v>40</v>
      </c>
      <c r="J12" s="76"/>
      <c r="K12" s="118"/>
      <c r="L12" s="119"/>
      <c r="M12" s="119"/>
      <c r="N12" s="78"/>
      <c r="O12" s="18" t="e">
        <f t="shared" si="0"/>
        <v>#DIV/0!</v>
      </c>
      <c r="P12" s="6" t="e">
        <f t="shared" si="1"/>
        <v>#DIV/0!</v>
      </c>
      <c r="Q12" s="127"/>
      <c r="R12" s="127"/>
      <c r="S12" s="127"/>
      <c r="T12" s="6" t="e">
        <f>O12*F12*101.325/8.3145/META!C$23/(273.15+Fluxes!Q12)*10</f>
        <v>#DIV/0!</v>
      </c>
      <c r="U12" s="18" t="e">
        <f t="shared" si="2"/>
        <v>#DIV/0!</v>
      </c>
      <c r="V12" s="95"/>
      <c r="X12" s="105">
        <v>-3.1388550145918598E-2</v>
      </c>
    </row>
    <row r="13" spans="1:24" x14ac:dyDescent="0.25">
      <c r="A13" s="2" t="s">
        <v>23</v>
      </c>
      <c r="B13" s="74"/>
      <c r="C13" s="75"/>
      <c r="D13" s="75"/>
      <c r="E13" s="76"/>
      <c r="F13" s="77" t="e">
        <f>(META!C$24+AVERAGE(B13:E13)/10*META!C$23)</f>
        <v>#DIV/0!</v>
      </c>
      <c r="G13" s="74">
        <v>0</v>
      </c>
      <c r="H13" s="75">
        <v>20</v>
      </c>
      <c r="I13" s="75">
        <v>40</v>
      </c>
      <c r="J13" s="76"/>
      <c r="K13" s="118"/>
      <c r="L13" s="119"/>
      <c r="M13" s="119"/>
      <c r="N13" s="78"/>
      <c r="O13" s="18" t="e">
        <f t="shared" si="0"/>
        <v>#DIV/0!</v>
      </c>
      <c r="P13" s="6" t="e">
        <f t="shared" si="1"/>
        <v>#DIV/0!</v>
      </c>
      <c r="Q13" s="127"/>
      <c r="R13" s="127"/>
      <c r="S13" s="127"/>
      <c r="T13" s="6" t="e">
        <f>O13*F13*101.325/8.3145/META!C$23/(273.15+Fluxes!Q13)*10</f>
        <v>#DIV/0!</v>
      </c>
      <c r="U13" s="18" t="e">
        <f t="shared" si="2"/>
        <v>#DIV/0!</v>
      </c>
      <c r="V13" s="95"/>
      <c r="X13" s="105">
        <v>-1.4159101416247226E-2</v>
      </c>
    </row>
    <row r="14" spans="1:24" x14ac:dyDescent="0.25">
      <c r="A14" s="2" t="s">
        <v>24</v>
      </c>
      <c r="B14" s="74"/>
      <c r="C14" s="75"/>
      <c r="D14" s="75"/>
      <c r="E14" s="76"/>
      <c r="F14" s="77" t="e">
        <f>(META!C$24+AVERAGE(B14:E14)/10*META!C$23)</f>
        <v>#DIV/0!</v>
      </c>
      <c r="G14" s="74">
        <v>0</v>
      </c>
      <c r="H14" s="75">
        <v>20</v>
      </c>
      <c r="I14" s="75">
        <v>40</v>
      </c>
      <c r="J14" s="76"/>
      <c r="K14" s="118"/>
      <c r="L14" s="119"/>
      <c r="M14" s="119"/>
      <c r="N14" s="78"/>
      <c r="O14" s="18" t="e">
        <f t="shared" si="0"/>
        <v>#DIV/0!</v>
      </c>
      <c r="P14" s="6" t="e">
        <f t="shared" si="1"/>
        <v>#DIV/0!</v>
      </c>
      <c r="Q14" s="127"/>
      <c r="R14" s="127"/>
      <c r="S14" s="127"/>
      <c r="T14" s="6" t="e">
        <f>O14*F14*101.325/8.3145/META!C$23/(273.15+Fluxes!Q14)*10</f>
        <v>#DIV/0!</v>
      </c>
      <c r="U14" s="18" t="e">
        <f t="shared" si="2"/>
        <v>#DIV/0!</v>
      </c>
      <c r="V14" s="95"/>
      <c r="X14" s="105">
        <v>-2.2474067136552912E-2</v>
      </c>
    </row>
    <row r="15" spans="1:24" x14ac:dyDescent="0.25">
      <c r="A15" s="29" t="s">
        <v>25</v>
      </c>
      <c r="B15" s="79"/>
      <c r="C15" s="80"/>
      <c r="D15" s="80"/>
      <c r="E15" s="81"/>
      <c r="F15" s="82" t="e">
        <f>(META!C$24+AVERAGE(B15:E15)/10*META!C$23)</f>
        <v>#DIV/0!</v>
      </c>
      <c r="G15" s="79">
        <v>0</v>
      </c>
      <c r="H15" s="80">
        <v>20</v>
      </c>
      <c r="I15" s="80">
        <v>40</v>
      </c>
      <c r="J15" s="81"/>
      <c r="K15" s="120"/>
      <c r="L15" s="121"/>
      <c r="M15" s="121"/>
      <c r="N15" s="83"/>
      <c r="O15" s="27" t="e">
        <f t="shared" si="0"/>
        <v>#DIV/0!</v>
      </c>
      <c r="P15" s="28" t="e">
        <f t="shared" si="1"/>
        <v>#DIV/0!</v>
      </c>
      <c r="Q15" s="128"/>
      <c r="R15" s="128"/>
      <c r="S15" s="128"/>
      <c r="T15" s="28" t="e">
        <f>O15*F15*101.325/8.3145/META!C$23/(273.15+Fluxes!Q15)*10</f>
        <v>#DIV/0!</v>
      </c>
      <c r="U15" s="27" t="e">
        <f t="shared" si="2"/>
        <v>#DIV/0!</v>
      </c>
      <c r="V15" s="96"/>
      <c r="X15" s="106">
        <v>-4.7951660890660018E-2</v>
      </c>
    </row>
    <row r="16" spans="1:24" x14ac:dyDescent="0.25">
      <c r="A16" s="2" t="s">
        <v>26</v>
      </c>
      <c r="B16" s="74"/>
      <c r="C16" s="75"/>
      <c r="D16" s="75"/>
      <c r="E16" s="76"/>
      <c r="F16" s="77" t="e">
        <f>(META!C$24+AVERAGE(B16:E16)/10*META!C$23)</f>
        <v>#DIV/0!</v>
      </c>
      <c r="G16" s="74">
        <v>0</v>
      </c>
      <c r="H16" s="75">
        <v>20</v>
      </c>
      <c r="I16" s="75">
        <v>40</v>
      </c>
      <c r="J16" s="76"/>
      <c r="K16" s="118"/>
      <c r="L16" s="119"/>
      <c r="M16" s="119"/>
      <c r="N16" s="78"/>
      <c r="O16" s="18" t="e">
        <f t="shared" si="0"/>
        <v>#DIV/0!</v>
      </c>
      <c r="P16" s="6" t="e">
        <f t="shared" si="1"/>
        <v>#DIV/0!</v>
      </c>
      <c r="Q16" s="127"/>
      <c r="R16" s="127"/>
      <c r="S16" s="127"/>
      <c r="T16" s="6" t="e">
        <f>O16*F16*101.325/8.3145/META!C$23/(273.15+Fluxes!Q16)*10</f>
        <v>#DIV/0!</v>
      </c>
      <c r="U16" s="18" t="e">
        <f t="shared" si="2"/>
        <v>#DIV/0!</v>
      </c>
      <c r="V16" s="95"/>
      <c r="X16" s="105">
        <v>-0.13488977103987057</v>
      </c>
    </row>
    <row r="17" spans="1:24" x14ac:dyDescent="0.25">
      <c r="A17" s="2" t="s">
        <v>27</v>
      </c>
      <c r="B17" s="74"/>
      <c r="C17" s="75"/>
      <c r="D17" s="75"/>
      <c r="E17" s="76"/>
      <c r="F17" s="77" t="e">
        <f>(META!C$24+AVERAGE(B17:E17)/10*META!C$23)</f>
        <v>#DIV/0!</v>
      </c>
      <c r="G17" s="74">
        <v>0</v>
      </c>
      <c r="H17" s="75">
        <v>20</v>
      </c>
      <c r="I17" s="75">
        <v>40</v>
      </c>
      <c r="J17" s="76"/>
      <c r="K17" s="118"/>
      <c r="L17" s="119"/>
      <c r="M17" s="119"/>
      <c r="N17" s="78"/>
      <c r="O17" s="18" t="e">
        <f t="shared" si="0"/>
        <v>#DIV/0!</v>
      </c>
      <c r="P17" s="6" t="e">
        <f t="shared" si="1"/>
        <v>#DIV/0!</v>
      </c>
      <c r="Q17" s="127"/>
      <c r="R17" s="127"/>
      <c r="S17" s="127"/>
      <c r="T17" s="6" t="e">
        <f>O17*F17*101.325/8.3145/META!C$23/(273.15+Fluxes!Q17)*10</f>
        <v>#DIV/0!</v>
      </c>
      <c r="U17" s="18" t="e">
        <f t="shared" si="2"/>
        <v>#DIV/0!</v>
      </c>
      <c r="V17" s="95"/>
      <c r="X17" s="105">
        <v>-5.5597115750638679E-2</v>
      </c>
    </row>
    <row r="18" spans="1:24" x14ac:dyDescent="0.25">
      <c r="A18" s="2" t="s">
        <v>28</v>
      </c>
      <c r="B18" s="74"/>
      <c r="C18" s="75"/>
      <c r="D18" s="75"/>
      <c r="E18" s="76"/>
      <c r="F18" s="77" t="e">
        <f>(META!C$24+AVERAGE(B18:E18)/10*META!C$23)</f>
        <v>#DIV/0!</v>
      </c>
      <c r="G18" s="74">
        <v>0</v>
      </c>
      <c r="H18" s="75">
        <v>20</v>
      </c>
      <c r="I18" s="75">
        <v>40</v>
      </c>
      <c r="J18" s="76"/>
      <c r="K18" s="118"/>
      <c r="L18" s="119"/>
      <c r="M18" s="119"/>
      <c r="N18" s="78"/>
      <c r="O18" s="18" t="e">
        <f t="shared" si="0"/>
        <v>#DIV/0!</v>
      </c>
      <c r="P18" s="6" t="e">
        <f t="shared" si="1"/>
        <v>#DIV/0!</v>
      </c>
      <c r="Q18" s="127"/>
      <c r="R18" s="127"/>
      <c r="S18" s="127"/>
      <c r="T18" s="6" t="e">
        <f>O18*F18*101.325/8.3145/META!C$23/(273.15+Fluxes!Q18)*10</f>
        <v>#DIV/0!</v>
      </c>
      <c r="U18" s="18" t="e">
        <f t="shared" si="2"/>
        <v>#DIV/0!</v>
      </c>
      <c r="V18" s="95"/>
      <c r="X18" s="105">
        <v>-4.314912444009434E-2</v>
      </c>
    </row>
    <row r="19" spans="1:24" x14ac:dyDescent="0.25">
      <c r="A19" s="29" t="s">
        <v>29</v>
      </c>
      <c r="B19" s="79"/>
      <c r="C19" s="80"/>
      <c r="D19" s="80"/>
      <c r="E19" s="81"/>
      <c r="F19" s="82" t="e">
        <f>(META!C$24+AVERAGE(B19:E19)/10*META!C$23)</f>
        <v>#DIV/0!</v>
      </c>
      <c r="G19" s="79">
        <v>0</v>
      </c>
      <c r="H19" s="80">
        <v>20</v>
      </c>
      <c r="I19" s="80">
        <v>40</v>
      </c>
      <c r="J19" s="81"/>
      <c r="K19" s="120"/>
      <c r="L19" s="121"/>
      <c r="M19" s="121"/>
      <c r="N19" s="83"/>
      <c r="O19" s="27" t="e">
        <f t="shared" si="0"/>
        <v>#DIV/0!</v>
      </c>
      <c r="P19" s="28" t="e">
        <f t="shared" si="1"/>
        <v>#DIV/0!</v>
      </c>
      <c r="Q19" s="128"/>
      <c r="R19" s="128"/>
      <c r="S19" s="128"/>
      <c r="T19" s="28" t="e">
        <f>O19*F19*101.325/8.3145/META!C$23/(273.15+Fluxes!Q19)*10</f>
        <v>#DIV/0!</v>
      </c>
      <c r="U19" s="27" t="e">
        <f t="shared" si="2"/>
        <v>#DIV/0!</v>
      </c>
      <c r="V19" s="96"/>
      <c r="X19" s="106">
        <v>-7.7674917593869214E-2</v>
      </c>
    </row>
    <row r="20" spans="1:24" x14ac:dyDescent="0.25">
      <c r="A20" s="2" t="s">
        <v>30</v>
      </c>
      <c r="B20" s="74">
        <v>83</v>
      </c>
      <c r="C20" s="75">
        <v>85</v>
      </c>
      <c r="D20" s="75">
        <v>79</v>
      </c>
      <c r="E20" s="76">
        <v>79</v>
      </c>
      <c r="F20" s="77">
        <f>(META!C$24+AVERAGE(B20:E20)/10*META!C$23)</f>
        <v>6848.4040000000005</v>
      </c>
      <c r="G20" s="74">
        <v>0</v>
      </c>
      <c r="H20" s="75">
        <v>20</v>
      </c>
      <c r="I20" s="75">
        <v>40</v>
      </c>
      <c r="J20" s="76"/>
      <c r="K20" s="118">
        <v>1.6140000000000001</v>
      </c>
      <c r="L20" s="119">
        <v>1.615</v>
      </c>
      <c r="M20" s="119">
        <v>1.6</v>
      </c>
      <c r="N20" s="78"/>
      <c r="O20" s="18">
        <f t="shared" si="0"/>
        <v>-3.5000000000000032E-4</v>
      </c>
      <c r="P20" s="6">
        <f t="shared" si="1"/>
        <v>0.69668246445498194</v>
      </c>
      <c r="Q20" s="127">
        <v>23.1</v>
      </c>
      <c r="R20" s="127">
        <v>23.5</v>
      </c>
      <c r="S20" s="127">
        <v>49.7</v>
      </c>
      <c r="T20" s="6">
        <f>O20*F20*101.325/8.3145/META!C$23/(273.15+Fluxes!Q20)*10</f>
        <v>-3.1385470539307308E-3</v>
      </c>
      <c r="U20" s="18">
        <f t="shared" si="2"/>
        <v>-2.2597538788301261E-3</v>
      </c>
      <c r="V20" s="95">
        <v>1.922574030994366</v>
      </c>
      <c r="X20" s="105">
        <v>-1.5084319506773761E-2</v>
      </c>
    </row>
    <row r="21" spans="1:24" x14ac:dyDescent="0.25">
      <c r="A21" s="2" t="s">
        <v>31</v>
      </c>
      <c r="B21" s="74">
        <v>76</v>
      </c>
      <c r="C21" s="75">
        <v>68</v>
      </c>
      <c r="D21" s="75">
        <v>71</v>
      </c>
      <c r="E21" s="76">
        <v>76</v>
      </c>
      <c r="F21" s="77">
        <f>(META!C$24+AVERAGE(B21:E21)/10*META!C$23)</f>
        <v>6573.5140000000001</v>
      </c>
      <c r="G21" s="74">
        <v>0</v>
      </c>
      <c r="H21" s="75">
        <v>20</v>
      </c>
      <c r="I21" s="75">
        <v>40</v>
      </c>
      <c r="J21" s="76"/>
      <c r="K21" s="118">
        <v>1.5780000000000001</v>
      </c>
      <c r="L21" s="119">
        <v>1.5920000000000001</v>
      </c>
      <c r="M21" s="119">
        <v>1.583</v>
      </c>
      <c r="N21" s="78"/>
      <c r="O21" s="18">
        <f t="shared" si="0"/>
        <v>1.2499999999999735E-4</v>
      </c>
      <c r="P21" s="6">
        <f t="shared" si="1"/>
        <v>0.1241721854304577</v>
      </c>
      <c r="Q21" s="127">
        <v>23.1</v>
      </c>
      <c r="R21" s="127">
        <v>23.9</v>
      </c>
      <c r="S21" s="127">
        <v>54.3</v>
      </c>
      <c r="T21" s="6">
        <f>O21*F21*101.325/8.3145/META!C$23/(273.15+Fluxes!Q21)*10</f>
        <v>1.0759171562700677E-3</v>
      </c>
      <c r="U21" s="18">
        <f t="shared" si="2"/>
        <v>7.7466035251444877E-4</v>
      </c>
      <c r="V21" s="95">
        <v>1.0215834348446504</v>
      </c>
      <c r="X21" s="105">
        <v>-1.1040463630321878E-2</v>
      </c>
    </row>
    <row r="22" spans="1:24" x14ac:dyDescent="0.25">
      <c r="A22" s="2" t="s">
        <v>32</v>
      </c>
      <c r="B22" s="74">
        <v>75</v>
      </c>
      <c r="C22" s="75">
        <v>79</v>
      </c>
      <c r="D22" s="75">
        <v>74</v>
      </c>
      <c r="E22" s="76">
        <v>68</v>
      </c>
      <c r="F22" s="77">
        <f>(META!C$24+AVERAGE(B22:E22)/10*META!C$23)</f>
        <v>6612.7839999999997</v>
      </c>
      <c r="G22" s="74">
        <v>0</v>
      </c>
      <c r="H22" s="75">
        <v>20</v>
      </c>
      <c r="I22" s="75">
        <v>40</v>
      </c>
      <c r="J22" s="76"/>
      <c r="K22" s="118">
        <v>1.613</v>
      </c>
      <c r="L22" s="119">
        <v>1.5569999999999999</v>
      </c>
      <c r="M22" s="119">
        <v>1.601</v>
      </c>
      <c r="N22" s="78"/>
      <c r="O22" s="18">
        <f t="shared" si="0"/>
        <v>-3.0000000000000024E-4</v>
      </c>
      <c r="P22" s="6">
        <f t="shared" si="1"/>
        <v>4.141104294478528E-2</v>
      </c>
      <c r="Q22" s="127">
        <v>23.1</v>
      </c>
      <c r="R22" s="127">
        <v>24</v>
      </c>
      <c r="S22" s="127">
        <v>50.1</v>
      </c>
      <c r="T22" s="6">
        <f>O22*F22*101.325/8.3145/META!C$23/(273.15+Fluxes!Q22)*10</f>
        <v>-2.5976271770532565E-3</v>
      </c>
      <c r="U22" s="18">
        <f t="shared" si="2"/>
        <v>-1.8702915674783448E-3</v>
      </c>
      <c r="V22" s="95">
        <v>2.2319511051261118</v>
      </c>
      <c r="X22" s="105">
        <v>4.5460732595442891E-3</v>
      </c>
    </row>
    <row r="23" spans="1:24" x14ac:dyDescent="0.25">
      <c r="A23" s="29" t="s">
        <v>33</v>
      </c>
      <c r="B23" s="79">
        <v>70</v>
      </c>
      <c r="C23" s="80">
        <v>81</v>
      </c>
      <c r="D23" s="80">
        <v>78</v>
      </c>
      <c r="E23" s="81">
        <v>69</v>
      </c>
      <c r="F23" s="82">
        <f>(META!C$24+AVERAGE(B23:E23)/10*META!C$23)</f>
        <v>6628.4920000000002</v>
      </c>
      <c r="G23" s="79">
        <v>0</v>
      </c>
      <c r="H23" s="80">
        <v>20</v>
      </c>
      <c r="I23" s="80">
        <v>40</v>
      </c>
      <c r="J23" s="81"/>
      <c r="K23" s="120">
        <v>1.5720000000000001</v>
      </c>
      <c r="L23" s="121">
        <v>1.4990000000000001</v>
      </c>
      <c r="M23" s="121">
        <v>1.3720000000000001</v>
      </c>
      <c r="N23" s="83"/>
      <c r="O23" s="27">
        <f t="shared" si="0"/>
        <v>-4.9999999999999992E-3</v>
      </c>
      <c r="P23" s="28">
        <f t="shared" si="1"/>
        <v>0.97627648149956059</v>
      </c>
      <c r="Q23" s="128">
        <v>23.1</v>
      </c>
      <c r="R23" s="128">
        <v>24</v>
      </c>
      <c r="S23" s="128">
        <v>44.9</v>
      </c>
      <c r="T23" s="28">
        <f>O23*F23*101.325/8.3145/META!C$23/(273.15+Fluxes!Q23)*10</f>
        <v>-4.3396626297587816E-2</v>
      </c>
      <c r="U23" s="27">
        <f t="shared" si="2"/>
        <v>-3.124557093426323E-2</v>
      </c>
      <c r="V23" s="96">
        <v>4.4367462164924625</v>
      </c>
      <c r="X23" s="106">
        <v>-5.2878074452473792E-2</v>
      </c>
    </row>
    <row r="24" spans="1:24" x14ac:dyDescent="0.25">
      <c r="A24" s="2" t="s">
        <v>34</v>
      </c>
      <c r="B24" s="74">
        <v>82</v>
      </c>
      <c r="C24" s="75">
        <v>73</v>
      </c>
      <c r="D24" s="75">
        <v>78</v>
      </c>
      <c r="E24" s="76">
        <v>83</v>
      </c>
      <c r="F24" s="77">
        <f>(META!C$24+AVERAGE(B24:E24)/10*META!C$23)</f>
        <v>6769.8640000000005</v>
      </c>
      <c r="G24" s="74">
        <v>0</v>
      </c>
      <c r="H24" s="75">
        <v>20</v>
      </c>
      <c r="I24" s="75">
        <v>40</v>
      </c>
      <c r="J24" s="76"/>
      <c r="K24" s="118">
        <v>1.6060000000000001</v>
      </c>
      <c r="L24" s="119">
        <v>1.504</v>
      </c>
      <c r="M24" s="119">
        <v>1.474</v>
      </c>
      <c r="N24" s="78"/>
      <c r="O24" s="18">
        <f t="shared" si="0"/>
        <v>-3.300000000000003E-3</v>
      </c>
      <c r="P24" s="6">
        <f t="shared" si="1"/>
        <v>0.90977443609022546</v>
      </c>
      <c r="Q24" s="127">
        <v>22.4</v>
      </c>
      <c r="R24" s="127">
        <v>22.9</v>
      </c>
      <c r="S24" s="127">
        <v>49.5</v>
      </c>
      <c r="T24" s="6">
        <f>O24*F24*101.325/8.3145/META!C$23/(273.15+Fluxes!Q24)*10</f>
        <v>-2.9321926913747146E-2</v>
      </c>
      <c r="U24" s="18">
        <f t="shared" si="2"/>
        <v>-2.1111787377897945E-2</v>
      </c>
      <c r="V24" s="95">
        <v>2.4715817238662661</v>
      </c>
      <c r="X24" s="105">
        <v>-9.3266000885718292E-2</v>
      </c>
    </row>
    <row r="25" spans="1:24" x14ac:dyDescent="0.25">
      <c r="A25" s="2" t="s">
        <v>35</v>
      </c>
      <c r="B25" s="74">
        <v>82</v>
      </c>
      <c r="C25" s="75">
        <v>72</v>
      </c>
      <c r="D25" s="75">
        <v>78</v>
      </c>
      <c r="E25" s="76">
        <v>83</v>
      </c>
      <c r="F25" s="77">
        <f>(META!C$24+AVERAGE(B25:E25)/10*META!C$23)</f>
        <v>6762.01</v>
      </c>
      <c r="G25" s="74">
        <v>0</v>
      </c>
      <c r="H25" s="75">
        <v>20</v>
      </c>
      <c r="I25" s="75">
        <v>40</v>
      </c>
      <c r="J25" s="76"/>
      <c r="K25" s="118">
        <v>1.577</v>
      </c>
      <c r="L25" s="119">
        <v>1.57</v>
      </c>
      <c r="M25" s="119">
        <v>1.5349999999999999</v>
      </c>
      <c r="N25" s="78"/>
      <c r="O25" s="18">
        <f t="shared" si="0"/>
        <v>-1.050000000000001E-3</v>
      </c>
      <c r="P25" s="6">
        <f t="shared" si="1"/>
        <v>0.8709677419354821</v>
      </c>
      <c r="Q25" s="127">
        <v>22.4</v>
      </c>
      <c r="R25" s="127">
        <v>23.4</v>
      </c>
      <c r="S25" s="127">
        <v>52.1</v>
      </c>
      <c r="T25" s="6">
        <f>O25*F25*101.325/8.3145/META!C$23/(273.15+Fluxes!Q25)*10</f>
        <v>-9.3188802414386589E-3</v>
      </c>
      <c r="U25" s="18">
        <f t="shared" si="2"/>
        <v>-6.7095937738358346E-3</v>
      </c>
      <c r="V25" s="95">
        <v>2.4409624186755194</v>
      </c>
      <c r="X25" s="105">
        <v>-1.7266098266834496E-2</v>
      </c>
    </row>
    <row r="26" spans="1:24" x14ac:dyDescent="0.25">
      <c r="A26" s="2" t="s">
        <v>36</v>
      </c>
      <c r="B26" s="74">
        <v>83</v>
      </c>
      <c r="C26" s="75">
        <v>90</v>
      </c>
      <c r="D26" s="75">
        <v>76</v>
      </c>
      <c r="E26" s="76">
        <v>98</v>
      </c>
      <c r="F26" s="77">
        <f>(META!C$24+AVERAGE(B26:E26)/10*META!C$23)</f>
        <v>7013.3380000000006</v>
      </c>
      <c r="G26" s="74">
        <v>0</v>
      </c>
      <c r="H26" s="75">
        <v>20</v>
      </c>
      <c r="I26" s="75">
        <v>40</v>
      </c>
      <c r="J26" s="76"/>
      <c r="K26" s="118">
        <v>1.548</v>
      </c>
      <c r="L26" s="119">
        <v>1.47</v>
      </c>
      <c r="M26" s="119">
        <v>1.353</v>
      </c>
      <c r="N26" s="78"/>
      <c r="O26" s="18">
        <f t="shared" si="0"/>
        <v>-4.8750000000000017E-3</v>
      </c>
      <c r="P26" s="6">
        <f t="shared" si="1"/>
        <v>0.98684210526315785</v>
      </c>
      <c r="Q26" s="127">
        <v>22.4</v>
      </c>
      <c r="R26" s="127">
        <v>23.8</v>
      </c>
      <c r="S26" s="127">
        <v>46.3</v>
      </c>
      <c r="T26" s="6">
        <f>O26*F26*101.325/8.3145/META!C$23/(273.15+Fluxes!Q26)*10</f>
        <v>-4.4874333640203642E-2</v>
      </c>
      <c r="U26" s="18">
        <f t="shared" si="2"/>
        <v>-3.2309520220946623E-2</v>
      </c>
      <c r="V26" s="95">
        <v>3.0009817204989617</v>
      </c>
      <c r="X26" s="105">
        <v>-8.283036267269453E-2</v>
      </c>
    </row>
    <row r="27" spans="1:24" x14ac:dyDescent="0.25">
      <c r="A27" s="29" t="s">
        <v>37</v>
      </c>
      <c r="B27" s="79">
        <v>74</v>
      </c>
      <c r="C27" s="80">
        <v>75</v>
      </c>
      <c r="D27" s="80">
        <v>80</v>
      </c>
      <c r="E27" s="81">
        <v>78</v>
      </c>
      <c r="F27" s="82">
        <f>(META!C$24+AVERAGE(B27:E27)/10*META!C$23)</f>
        <v>6699.1779999999999</v>
      </c>
      <c r="G27" s="79">
        <v>0</v>
      </c>
      <c r="H27" s="80">
        <v>20</v>
      </c>
      <c r="I27" s="80">
        <v>40</v>
      </c>
      <c r="J27" s="81"/>
      <c r="K27" s="120">
        <v>1.5609999999999999</v>
      </c>
      <c r="L27" s="121">
        <v>1.4890000000000001</v>
      </c>
      <c r="M27" s="121">
        <v>1.4550000000000001</v>
      </c>
      <c r="N27" s="83"/>
      <c r="O27" s="27">
        <f t="shared" si="0"/>
        <v>-2.649999999999997E-3</v>
      </c>
      <c r="P27" s="28">
        <f t="shared" si="1"/>
        <v>0.95892125625853453</v>
      </c>
      <c r="Q27" s="128">
        <v>22.4</v>
      </c>
      <c r="R27" s="128">
        <v>23.9</v>
      </c>
      <c r="S27" s="128">
        <v>51.7</v>
      </c>
      <c r="T27" s="28">
        <f>O27*F27*101.325/8.3145/META!C$23/(273.15+Fluxes!Q27)*10</f>
        <v>-2.3300541501419324E-2</v>
      </c>
      <c r="U27" s="27">
        <f t="shared" si="2"/>
        <v>-1.6776389881021911E-2</v>
      </c>
      <c r="V27" s="96">
        <v>3.1092187003179834</v>
      </c>
      <c r="X27" s="106">
        <v>-5.1664429650274575E-2</v>
      </c>
    </row>
    <row r="28" spans="1:24" x14ac:dyDescent="0.25">
      <c r="A28" s="2" t="s">
        <v>38</v>
      </c>
      <c r="B28" s="74">
        <v>65</v>
      </c>
      <c r="C28" s="75">
        <v>63</v>
      </c>
      <c r="D28" s="75">
        <v>72</v>
      </c>
      <c r="E28" s="76">
        <v>78</v>
      </c>
      <c r="F28" s="77">
        <f>(META!C$24+AVERAGE(B28:E28)/10*META!C$23)</f>
        <v>6471.4120000000003</v>
      </c>
      <c r="G28" s="74">
        <v>0</v>
      </c>
      <c r="H28" s="75">
        <v>20</v>
      </c>
      <c r="I28" s="75">
        <v>40</v>
      </c>
      <c r="J28" s="76"/>
      <c r="K28" s="118">
        <v>1.581</v>
      </c>
      <c r="L28" s="119">
        <v>1.49</v>
      </c>
      <c r="M28" s="119">
        <v>1.397</v>
      </c>
      <c r="N28" s="78"/>
      <c r="O28" s="18">
        <f t="shared" si="0"/>
        <v>-4.5999999999999982E-3</v>
      </c>
      <c r="P28" s="6">
        <f t="shared" si="1"/>
        <v>0.99996061906824729</v>
      </c>
      <c r="Q28" s="127">
        <v>24.4</v>
      </c>
      <c r="R28" s="127">
        <v>24.9</v>
      </c>
      <c r="S28" s="127">
        <v>33.9</v>
      </c>
      <c r="T28" s="6">
        <f>O28*F28*101.325/8.3145/META!C$23/(273.15+Fluxes!Q28)*10</f>
        <v>-3.8808469302557644E-2</v>
      </c>
      <c r="U28" s="18">
        <f t="shared" si="2"/>
        <v>-2.7942097897841502E-2</v>
      </c>
      <c r="V28" s="95">
        <v>5.513578759234167</v>
      </c>
      <c r="X28" s="105">
        <v>-8.0456197847804597E-2</v>
      </c>
    </row>
    <row r="29" spans="1:24" x14ac:dyDescent="0.25">
      <c r="A29" s="2" t="s">
        <v>39</v>
      </c>
      <c r="B29" s="74">
        <v>77</v>
      </c>
      <c r="C29" s="75">
        <v>74</v>
      </c>
      <c r="D29" s="75">
        <v>81</v>
      </c>
      <c r="E29" s="76">
        <v>71</v>
      </c>
      <c r="F29" s="77">
        <f>(META!C$24+AVERAGE(B29:E29)/10*META!C$23)</f>
        <v>6667.7620000000006</v>
      </c>
      <c r="G29" s="74">
        <v>0</v>
      </c>
      <c r="H29" s="75">
        <v>20</v>
      </c>
      <c r="I29" s="75">
        <v>40</v>
      </c>
      <c r="J29" s="76"/>
      <c r="K29" s="118">
        <v>1.5920000000000001</v>
      </c>
      <c r="L29" s="119">
        <v>1.492</v>
      </c>
      <c r="M29" s="119">
        <v>1.4319999999999999</v>
      </c>
      <c r="N29" s="78"/>
      <c r="O29" s="18">
        <f t="shared" si="0"/>
        <v>-4.0000000000000036E-3</v>
      </c>
      <c r="P29" s="6">
        <f t="shared" si="1"/>
        <v>0.97959183673469385</v>
      </c>
      <c r="Q29" s="127">
        <v>24.4</v>
      </c>
      <c r="R29" s="127">
        <v>24.8</v>
      </c>
      <c r="S29" s="127">
        <v>47.7</v>
      </c>
      <c r="T29" s="6">
        <f>O29*F29*101.325/8.3145/META!C$23/(273.15+Fluxes!Q29)*10</f>
        <v>-3.4770402085189799E-2</v>
      </c>
      <c r="U29" s="18">
        <f t="shared" si="2"/>
        <v>-2.5034689501336655E-2</v>
      </c>
      <c r="V29" s="95">
        <v>3.0159293962777927</v>
      </c>
      <c r="X29" s="105">
        <v>-4.5575293405214212E-2</v>
      </c>
    </row>
    <row r="30" spans="1:24" x14ac:dyDescent="0.25">
      <c r="A30" s="2" t="s">
        <v>40</v>
      </c>
      <c r="B30" s="74">
        <v>78</v>
      </c>
      <c r="C30" s="75">
        <v>81</v>
      </c>
      <c r="D30" s="75">
        <v>84</v>
      </c>
      <c r="E30" s="76">
        <v>84</v>
      </c>
      <c r="F30" s="77">
        <f>(META!C$24+AVERAGE(B30:E30)/10*META!C$23)</f>
        <v>6856.2579999999998</v>
      </c>
      <c r="G30" s="74">
        <v>0</v>
      </c>
      <c r="H30" s="75">
        <v>20</v>
      </c>
      <c r="I30" s="75">
        <v>40</v>
      </c>
      <c r="J30" s="76"/>
      <c r="K30" s="118">
        <v>1.5780000000000001</v>
      </c>
      <c r="L30" s="119">
        <v>1.5489999999999999</v>
      </c>
      <c r="M30" s="119">
        <v>1.3759999999999999</v>
      </c>
      <c r="N30" s="78"/>
      <c r="O30" s="18">
        <f t="shared" si="0"/>
        <v>-5.0500000000000041E-3</v>
      </c>
      <c r="P30" s="6">
        <f t="shared" si="1"/>
        <v>0.85514292899656319</v>
      </c>
      <c r="Q30" s="127">
        <v>24.4</v>
      </c>
      <c r="R30" s="127">
        <v>24.8</v>
      </c>
      <c r="S30" s="127">
        <v>44.3</v>
      </c>
      <c r="T30" s="6">
        <f>O30*F30*101.325/8.3145/META!C$23/(273.15+Fluxes!Q30)*10</f>
        <v>-4.5138607964410923E-2</v>
      </c>
      <c r="U30" s="18">
        <f t="shared" si="2"/>
        <v>-3.2499797734375863E-2</v>
      </c>
      <c r="V30" s="95">
        <v>3.5909143583654219</v>
      </c>
      <c r="X30" s="105">
        <v>-8.5430837290603079E-2</v>
      </c>
    </row>
    <row r="31" spans="1:24" x14ac:dyDescent="0.25">
      <c r="A31" s="29" t="s">
        <v>41</v>
      </c>
      <c r="B31" s="79">
        <v>77</v>
      </c>
      <c r="C31" s="80">
        <v>63</v>
      </c>
      <c r="D31" s="80">
        <v>75</v>
      </c>
      <c r="E31" s="81">
        <v>61</v>
      </c>
      <c r="F31" s="82">
        <f>(META!C$24+AVERAGE(B31:E31)/10*META!C$23)</f>
        <v>6455.7039999999997</v>
      </c>
      <c r="G31" s="79">
        <v>0</v>
      </c>
      <c r="H31" s="80">
        <v>20</v>
      </c>
      <c r="I31" s="80">
        <v>40</v>
      </c>
      <c r="J31" s="81"/>
      <c r="K31" s="120">
        <v>1.611</v>
      </c>
      <c r="L31" s="121">
        <v>1.4370000000000001</v>
      </c>
      <c r="M31" s="121">
        <v>1.339</v>
      </c>
      <c r="N31" s="83"/>
      <c r="O31" s="27">
        <f t="shared" si="0"/>
        <v>-6.8000000000000005E-3</v>
      </c>
      <c r="P31" s="28">
        <f t="shared" si="1"/>
        <v>0.97463640834679954</v>
      </c>
      <c r="Q31" s="128">
        <v>24.4</v>
      </c>
      <c r="R31" s="128">
        <v>24.7</v>
      </c>
      <c r="S31" s="128">
        <v>43.5</v>
      </c>
      <c r="T31" s="28">
        <f>O31*F31*101.325/8.3145/META!C$23/(273.15+Fluxes!Q31)*10</f>
        <v>-5.7229790220323637E-2</v>
      </c>
      <c r="U31" s="27">
        <f t="shared" si="2"/>
        <v>-4.1205448958633019E-2</v>
      </c>
      <c r="V31" s="96">
        <v>3.7976179583363092</v>
      </c>
      <c r="X31" s="106">
        <v>-3.7141889757958146E-3</v>
      </c>
    </row>
    <row r="32" spans="1:24" x14ac:dyDescent="0.25">
      <c r="A32" s="2" t="s">
        <v>42</v>
      </c>
      <c r="B32" s="74">
        <v>80</v>
      </c>
      <c r="C32" s="75">
        <v>70</v>
      </c>
      <c r="D32" s="75">
        <v>59</v>
      </c>
      <c r="E32" s="76">
        <v>75</v>
      </c>
      <c r="F32" s="77">
        <f>(META!C$24+AVERAGE(B32:E32)/10*META!C$23)</f>
        <v>6518.5360000000001</v>
      </c>
      <c r="G32" s="74">
        <v>0</v>
      </c>
      <c r="H32" s="75">
        <v>20</v>
      </c>
      <c r="I32" s="75">
        <v>40</v>
      </c>
      <c r="J32" s="76"/>
      <c r="K32" s="118">
        <v>1.611</v>
      </c>
      <c r="L32" s="119">
        <v>1.5469999999999999</v>
      </c>
      <c r="M32" s="119">
        <v>1.4590000000000001</v>
      </c>
      <c r="N32" s="78"/>
      <c r="O32" s="18">
        <f t="shared" si="0"/>
        <v>-3.7999999999999978E-3</v>
      </c>
      <c r="P32" s="6">
        <f t="shared" si="1"/>
        <v>0.99175824175824179</v>
      </c>
      <c r="Q32" s="127">
        <v>24.5</v>
      </c>
      <c r="R32" s="127">
        <v>24.6</v>
      </c>
      <c r="S32" s="127">
        <v>41.5</v>
      </c>
      <c r="T32" s="6">
        <f>O32*F32*101.325/8.3145/META!C$23/(273.15+Fluxes!Q32)*10</f>
        <v>-3.2281771906047245E-2</v>
      </c>
      <c r="U32" s="18">
        <f t="shared" si="2"/>
        <v>-2.3242875772354017E-2</v>
      </c>
      <c r="V32" s="95">
        <v>6.5659113644557294</v>
      </c>
      <c r="X32" s="105">
        <v>-4.6668624630766847E-2</v>
      </c>
    </row>
    <row r="33" spans="1:24" x14ac:dyDescent="0.25">
      <c r="A33" s="2" t="s">
        <v>43</v>
      </c>
      <c r="B33" s="74">
        <v>62</v>
      </c>
      <c r="C33" s="75">
        <v>70</v>
      </c>
      <c r="D33" s="75">
        <v>80</v>
      </c>
      <c r="E33" s="76">
        <v>71</v>
      </c>
      <c r="F33" s="77">
        <f>(META!C$24+AVERAGE(B33:E33)/10*META!C$23)</f>
        <v>6510.6820000000007</v>
      </c>
      <c r="G33" s="74">
        <v>0</v>
      </c>
      <c r="H33" s="75">
        <v>20</v>
      </c>
      <c r="I33" s="75">
        <v>40</v>
      </c>
      <c r="J33" s="76"/>
      <c r="K33" s="118">
        <v>1.59</v>
      </c>
      <c r="L33" s="119">
        <v>1.6</v>
      </c>
      <c r="M33" s="119">
        <v>1.6080000000000001</v>
      </c>
      <c r="N33" s="78"/>
      <c r="O33" s="18">
        <f t="shared" si="0"/>
        <v>4.5000000000000042E-4</v>
      </c>
      <c r="P33" s="6">
        <f t="shared" si="1"/>
        <v>0.99590163934426224</v>
      </c>
      <c r="Q33" s="127">
        <v>24.5</v>
      </c>
      <c r="R33" s="127">
        <v>24.6</v>
      </c>
      <c r="S33" s="127">
        <v>54.5</v>
      </c>
      <c r="T33" s="6">
        <f>O33*F33*101.325/8.3145/META!C$23/(273.15+Fluxes!Q33)*10</f>
        <v>3.8182353762354132E-3</v>
      </c>
      <c r="U33" s="18">
        <f t="shared" si="2"/>
        <v>2.7491294708894974E-3</v>
      </c>
      <c r="V33" s="95">
        <v>2.9138977511706297</v>
      </c>
      <c r="X33" s="105">
        <v>-5.7254827373186691E-2</v>
      </c>
    </row>
    <row r="34" spans="1:24" x14ac:dyDescent="0.25">
      <c r="A34" s="2" t="s">
        <v>44</v>
      </c>
      <c r="B34" s="74">
        <v>77</v>
      </c>
      <c r="C34" s="75">
        <v>79</v>
      </c>
      <c r="D34" s="75">
        <v>84</v>
      </c>
      <c r="E34" s="76">
        <v>68</v>
      </c>
      <c r="F34" s="77">
        <f>(META!C$24+AVERAGE(B34:E34)/10*META!C$23)</f>
        <v>6707.0320000000002</v>
      </c>
      <c r="G34" s="74">
        <v>0</v>
      </c>
      <c r="H34" s="75">
        <v>20</v>
      </c>
      <c r="I34" s="75">
        <v>40</v>
      </c>
      <c r="J34" s="76"/>
      <c r="K34" s="118">
        <v>1.5580000000000001</v>
      </c>
      <c r="L34" s="119">
        <v>1.613</v>
      </c>
      <c r="M34" s="119">
        <v>1.6739999999999999</v>
      </c>
      <c r="N34" s="78"/>
      <c r="O34" s="18">
        <f t="shared" si="0"/>
        <v>2.8999999999999972E-3</v>
      </c>
      <c r="P34" s="6">
        <f t="shared" si="1"/>
        <v>0.99910899910899897</v>
      </c>
      <c r="Q34" s="127">
        <v>24.5</v>
      </c>
      <c r="R34" s="127">
        <v>24.7</v>
      </c>
      <c r="S34" s="127">
        <v>46.9</v>
      </c>
      <c r="T34" s="6">
        <f>O34*F34*101.325/8.3145/META!C$23/(273.15+Fluxes!Q34)*10</f>
        <v>2.5348488963772463E-2</v>
      </c>
      <c r="U34" s="18">
        <f t="shared" si="2"/>
        <v>1.8250912053916175E-2</v>
      </c>
      <c r="V34" s="95">
        <v>3.330948779541012</v>
      </c>
      <c r="X34" s="105">
        <v>-3.5665554575143914E-2</v>
      </c>
    </row>
    <row r="35" spans="1:24" ht="15.75" thickBot="1" x14ac:dyDescent="0.3">
      <c r="A35" s="63" t="s">
        <v>45</v>
      </c>
      <c r="B35" s="84">
        <v>66</v>
      </c>
      <c r="C35" s="85">
        <v>73</v>
      </c>
      <c r="D35" s="85">
        <v>69</v>
      </c>
      <c r="E35" s="86">
        <v>70</v>
      </c>
      <c r="F35" s="87">
        <f>(META!C$24+AVERAGE(B35:E35)/10*META!C$23)</f>
        <v>6471.4120000000003</v>
      </c>
      <c r="G35" s="84">
        <v>0</v>
      </c>
      <c r="H35" s="85">
        <v>20</v>
      </c>
      <c r="I35" s="85">
        <v>40</v>
      </c>
      <c r="J35" s="86"/>
      <c r="K35" s="122">
        <v>1.611</v>
      </c>
      <c r="L35" s="123">
        <v>1.5940000000000001</v>
      </c>
      <c r="M35" s="123">
        <v>1.59</v>
      </c>
      <c r="N35" s="88"/>
      <c r="O35" s="64">
        <f t="shared" si="0"/>
        <v>-5.2499999999999769E-4</v>
      </c>
      <c r="P35" s="65">
        <f t="shared" si="1"/>
        <v>0.88672922252010788</v>
      </c>
      <c r="Q35" s="129">
        <v>24.5</v>
      </c>
      <c r="R35" s="129">
        <v>24.6</v>
      </c>
      <c r="S35" s="129">
        <v>52.3</v>
      </c>
      <c r="T35" s="65">
        <f>O35*F35*101.325/8.3145/META!C$23/(273.15+Fluxes!Q35)*10</f>
        <v>-4.4277394090757229E-3</v>
      </c>
      <c r="U35" s="64">
        <f t="shared" si="2"/>
        <v>-3.1879723745345209E-3</v>
      </c>
      <c r="V35" s="97">
        <v>1.2624112242040135</v>
      </c>
      <c r="X35" s="107">
        <v>-5.4997095137436806E-3</v>
      </c>
    </row>
    <row r="36" spans="1:24" ht="15.75" thickTop="1" x14ac:dyDescent="0.25">
      <c r="A36" s="2" t="s">
        <v>46</v>
      </c>
      <c r="B36" s="74">
        <v>81</v>
      </c>
      <c r="C36" s="75">
        <v>90</v>
      </c>
      <c r="D36" s="75">
        <v>81</v>
      </c>
      <c r="E36" s="76">
        <v>87</v>
      </c>
      <c r="F36" s="77">
        <f>(META!C$24+AVERAGE(B36:E36)/10*META!C$23)</f>
        <v>6950.5060000000003</v>
      </c>
      <c r="G36" s="74">
        <v>0</v>
      </c>
      <c r="H36" s="75">
        <v>20</v>
      </c>
      <c r="I36" s="75">
        <v>40</v>
      </c>
      <c r="J36" s="76"/>
      <c r="K36" s="118">
        <v>1.635</v>
      </c>
      <c r="L36" s="119">
        <v>1.5620000000000001</v>
      </c>
      <c r="M36" s="119">
        <v>1.5309999999999999</v>
      </c>
      <c r="N36" s="78"/>
      <c r="O36" s="18">
        <f>SLOPE(K36:N36,G36:J36)</f>
        <v>-2.6000000000000025E-3</v>
      </c>
      <c r="P36" s="6">
        <f>RSQ(K36:N36,G36:J36)</f>
        <v>0.94843914415994435</v>
      </c>
      <c r="Q36" s="127">
        <v>23.7</v>
      </c>
      <c r="R36" s="127">
        <v>23.8</v>
      </c>
      <c r="S36" s="127">
        <v>49.6</v>
      </c>
      <c r="T36" s="6">
        <f>O36*F36*101.325/8.3145/META!C$23/(273.15+Fluxes!Q36)*10</f>
        <v>-2.3614692990926309E-2</v>
      </c>
      <c r="U36" s="18">
        <f t="shared" si="2"/>
        <v>-1.7002578953466942E-2</v>
      </c>
      <c r="V36" s="98">
        <v>4.4267897385831398</v>
      </c>
      <c r="X36" s="105">
        <v>-3.2350785692303492E-2</v>
      </c>
    </row>
    <row r="37" spans="1:24" x14ac:dyDescent="0.25">
      <c r="A37" s="2" t="s">
        <v>47</v>
      </c>
      <c r="B37" s="74">
        <v>93</v>
      </c>
      <c r="C37" s="75">
        <v>78</v>
      </c>
      <c r="D37" s="75">
        <v>80</v>
      </c>
      <c r="E37" s="76">
        <v>87</v>
      </c>
      <c r="F37" s="77">
        <f>(META!C$24+AVERAGE(B37:E37)/10*META!C$23)</f>
        <v>6942.652</v>
      </c>
      <c r="G37" s="74">
        <v>0</v>
      </c>
      <c r="H37" s="75">
        <v>20</v>
      </c>
      <c r="I37" s="75">
        <v>40</v>
      </c>
      <c r="J37" s="76"/>
      <c r="K37" s="118">
        <v>1.6519999999999999</v>
      </c>
      <c r="L37" s="119">
        <v>1.58</v>
      </c>
      <c r="M37" s="119">
        <v>1.5049999999999999</v>
      </c>
      <c r="N37" s="78"/>
      <c r="O37" s="18">
        <f t="shared" ref="O37:O43" si="3">SLOPE(K37:N37,G37:J37)</f>
        <v>-3.6750000000000003E-3</v>
      </c>
      <c r="P37" s="6">
        <f t="shared" ref="P37:P43" si="4">RSQ(K37:N37,G37:J37)</f>
        <v>0.9998611882287618</v>
      </c>
      <c r="Q37" s="127">
        <v>23.7</v>
      </c>
      <c r="R37" s="127">
        <v>24.1</v>
      </c>
      <c r="S37" s="127">
        <v>51.2</v>
      </c>
      <c r="T37" s="6">
        <f>O37*F37*101.325/8.3145/META!C$23/(273.15+Fluxes!Q37)*10</f>
        <v>-3.3340742969838799E-2</v>
      </c>
      <c r="U37" s="18">
        <f t="shared" si="2"/>
        <v>-2.4005334938283936E-2</v>
      </c>
      <c r="V37" s="98">
        <v>4.3169473616830505</v>
      </c>
      <c r="X37" s="105">
        <v>-1.6209568284998629E-2</v>
      </c>
    </row>
    <row r="38" spans="1:24" x14ac:dyDescent="0.25">
      <c r="A38" s="2" t="s">
        <v>48</v>
      </c>
      <c r="B38" s="74">
        <v>87</v>
      </c>
      <c r="C38" s="75">
        <v>67</v>
      </c>
      <c r="D38" s="75">
        <v>90</v>
      </c>
      <c r="E38" s="76">
        <v>59</v>
      </c>
      <c r="F38" s="77">
        <f>(META!C$24+AVERAGE(B38:E38)/10*META!C$23)</f>
        <v>6667.7620000000006</v>
      </c>
      <c r="G38" s="74">
        <v>0</v>
      </c>
      <c r="H38" s="75">
        <v>20</v>
      </c>
      <c r="I38" s="75">
        <v>40</v>
      </c>
      <c r="J38" s="76"/>
      <c r="K38" s="118">
        <v>1.706</v>
      </c>
      <c r="L38" s="119">
        <v>1.6970000000000001</v>
      </c>
      <c r="M38" s="119">
        <v>1.6679999999999999</v>
      </c>
      <c r="N38" s="78"/>
      <c r="O38" s="18">
        <f t="shared" si="3"/>
        <v>-9.5000000000000087E-4</v>
      </c>
      <c r="P38" s="6">
        <f t="shared" si="4"/>
        <v>0.91546914623837539</v>
      </c>
      <c r="Q38" s="127">
        <v>23.7</v>
      </c>
      <c r="R38" s="127">
        <v>24.3</v>
      </c>
      <c r="S38" s="127">
        <v>47.2</v>
      </c>
      <c r="T38" s="6">
        <f>O38*F38*101.325/8.3145/META!C$23/(273.15+Fluxes!Q38)*10</f>
        <v>-8.2774435602373363E-3</v>
      </c>
      <c r="U38" s="18">
        <f t="shared" si="2"/>
        <v>-5.9597593633708822E-3</v>
      </c>
      <c r="V38" s="98">
        <v>3.482657227001098</v>
      </c>
      <c r="X38" s="105">
        <v>-1.3193460631217638E-2</v>
      </c>
    </row>
    <row r="39" spans="1:24" x14ac:dyDescent="0.25">
      <c r="A39" s="29" t="s">
        <v>49</v>
      </c>
      <c r="B39" s="79">
        <v>0</v>
      </c>
      <c r="C39" s="80">
        <v>0</v>
      </c>
      <c r="D39" s="80">
        <v>0</v>
      </c>
      <c r="E39" s="81">
        <v>0</v>
      </c>
      <c r="F39" s="82">
        <f>(META!C$24+AVERAGE(B39:E39)/10*META!C$23)</f>
        <v>4288</v>
      </c>
      <c r="G39" s="79">
        <v>0</v>
      </c>
      <c r="H39" s="80">
        <v>20</v>
      </c>
      <c r="I39" s="80">
        <v>40</v>
      </c>
      <c r="J39" s="81"/>
      <c r="K39" s="120">
        <v>1.802</v>
      </c>
      <c r="L39" s="121">
        <v>1.7</v>
      </c>
      <c r="M39" s="121">
        <v>1.6870000000000001</v>
      </c>
      <c r="N39" s="83"/>
      <c r="O39" s="27">
        <f t="shared" si="3"/>
        <v>-2.875E-3</v>
      </c>
      <c r="P39" s="28">
        <f t="shared" si="4"/>
        <v>0.83357845197075331</v>
      </c>
      <c r="Q39" s="128">
        <v>23.7</v>
      </c>
      <c r="R39" s="128">
        <v>24.4</v>
      </c>
      <c r="S39" s="128">
        <v>50.5</v>
      </c>
      <c r="T39" s="28">
        <f>O39*F39*101.325/8.3145/META!C$23/(273.15+Fluxes!Q39)*10</f>
        <v>-1.6109614907734729E-2</v>
      </c>
      <c r="U39" s="27">
        <f t="shared" si="2"/>
        <v>-1.1598922733569004E-2</v>
      </c>
      <c r="V39" s="99">
        <v>5.2091538598466061</v>
      </c>
      <c r="X39" s="106">
        <v>5.5637336102851197E-3</v>
      </c>
    </row>
    <row r="40" spans="1:24" x14ac:dyDescent="0.25">
      <c r="A40" s="2" t="s">
        <v>50</v>
      </c>
      <c r="B40" s="74"/>
      <c r="C40" s="75"/>
      <c r="D40" s="75"/>
      <c r="E40" s="76"/>
      <c r="F40" s="77" t="e">
        <f>(META!C$24+AVERAGE(B40:E40)/10*META!C$23)</f>
        <v>#DIV/0!</v>
      </c>
      <c r="G40" s="74">
        <v>0</v>
      </c>
      <c r="H40" s="75">
        <v>20</v>
      </c>
      <c r="I40" s="75">
        <v>40</v>
      </c>
      <c r="J40" s="76"/>
      <c r="K40" s="118"/>
      <c r="L40" s="119"/>
      <c r="M40" s="119"/>
      <c r="N40" s="78"/>
      <c r="O40" s="18" t="e">
        <f t="shared" si="3"/>
        <v>#DIV/0!</v>
      </c>
      <c r="P40" s="6" t="e">
        <f t="shared" si="4"/>
        <v>#DIV/0!</v>
      </c>
      <c r="Q40" s="127"/>
      <c r="R40" s="127"/>
      <c r="S40" s="127"/>
      <c r="T40" s="6" t="e">
        <f>O40*F40*101.325/8.3145/META!C$23/(273.15+Fluxes!Q40)*10</f>
        <v>#DIV/0!</v>
      </c>
      <c r="U40" s="18" t="e">
        <f t="shared" si="2"/>
        <v>#DIV/0!</v>
      </c>
      <c r="V40" s="98"/>
      <c r="X40" s="105">
        <v>-1.621946666069855E-2</v>
      </c>
    </row>
    <row r="41" spans="1:24" x14ac:dyDescent="0.25">
      <c r="A41" s="2" t="s">
        <v>51</v>
      </c>
      <c r="B41" s="74"/>
      <c r="C41" s="75"/>
      <c r="D41" s="75"/>
      <c r="E41" s="76"/>
      <c r="F41" s="77" t="e">
        <f>(META!C$24+AVERAGE(B41:E41)/10*META!C$23)</f>
        <v>#DIV/0!</v>
      </c>
      <c r="G41" s="74">
        <v>0</v>
      </c>
      <c r="H41" s="75">
        <v>20</v>
      </c>
      <c r="I41" s="75">
        <v>40</v>
      </c>
      <c r="J41" s="76"/>
      <c r="K41" s="118"/>
      <c r="L41" s="119"/>
      <c r="M41" s="119"/>
      <c r="N41" s="78"/>
      <c r="O41" s="18" t="e">
        <f t="shared" si="3"/>
        <v>#DIV/0!</v>
      </c>
      <c r="P41" s="6" t="e">
        <f t="shared" si="4"/>
        <v>#DIV/0!</v>
      </c>
      <c r="Q41" s="127"/>
      <c r="R41" s="127"/>
      <c r="S41" s="127"/>
      <c r="T41" s="6" t="e">
        <f>O41*F41*101.325/8.3145/META!C$23/(273.15+Fluxes!Q41)*10</f>
        <v>#DIV/0!</v>
      </c>
      <c r="U41" s="18" t="e">
        <f t="shared" si="2"/>
        <v>#DIV/0!</v>
      </c>
      <c r="V41" s="98"/>
      <c r="X41" s="105">
        <v>-2.4202972025880679E-2</v>
      </c>
    </row>
    <row r="42" spans="1:24" x14ac:dyDescent="0.25">
      <c r="A42" s="2" t="s">
        <v>52</v>
      </c>
      <c r="B42" s="74"/>
      <c r="C42" s="75"/>
      <c r="D42" s="75"/>
      <c r="E42" s="76"/>
      <c r="F42" s="77" t="e">
        <f>(META!C$24+AVERAGE(B42:E42)/10*META!C$23)</f>
        <v>#DIV/0!</v>
      </c>
      <c r="G42" s="74">
        <v>0</v>
      </c>
      <c r="H42" s="75">
        <v>20</v>
      </c>
      <c r="I42" s="75">
        <v>40</v>
      </c>
      <c r="J42" s="76"/>
      <c r="K42" s="118"/>
      <c r="L42" s="119"/>
      <c r="M42" s="119"/>
      <c r="N42" s="78"/>
      <c r="O42" s="18" t="e">
        <f t="shared" si="3"/>
        <v>#DIV/0!</v>
      </c>
      <c r="P42" s="6" t="e">
        <f t="shared" si="4"/>
        <v>#DIV/0!</v>
      </c>
      <c r="Q42" s="127"/>
      <c r="R42" s="127"/>
      <c r="S42" s="127"/>
      <c r="T42" s="6" t="e">
        <f>O42*F42*101.325/8.3145/META!C$23/(273.15+Fluxes!Q42)*10</f>
        <v>#DIV/0!</v>
      </c>
      <c r="U42" s="18" t="e">
        <f t="shared" si="2"/>
        <v>#DIV/0!</v>
      </c>
      <c r="V42" s="98"/>
      <c r="X42" s="105">
        <v>-9.0309020731252528E-3</v>
      </c>
    </row>
    <row r="43" spans="1:24" ht="15.75" thickBot="1" x14ac:dyDescent="0.3">
      <c r="A43" s="3" t="s">
        <v>53</v>
      </c>
      <c r="B43" s="89"/>
      <c r="C43" s="90"/>
      <c r="D43" s="90"/>
      <c r="E43" s="91"/>
      <c r="F43" s="92" t="e">
        <f>(META!C$24+AVERAGE(B43:E43)/10*META!C$23)</f>
        <v>#DIV/0!</v>
      </c>
      <c r="G43" s="89">
        <v>0</v>
      </c>
      <c r="H43" s="90">
        <v>20</v>
      </c>
      <c r="I43" s="90">
        <v>40</v>
      </c>
      <c r="J43" s="91"/>
      <c r="K43" s="124"/>
      <c r="L43" s="125"/>
      <c r="M43" s="125"/>
      <c r="N43" s="93"/>
      <c r="O43" s="19" t="e">
        <f t="shared" si="3"/>
        <v>#DIV/0!</v>
      </c>
      <c r="P43" s="7" t="e">
        <f t="shared" si="4"/>
        <v>#DIV/0!</v>
      </c>
      <c r="Q43" s="130"/>
      <c r="R43" s="130"/>
      <c r="S43" s="130"/>
      <c r="T43" s="7" t="e">
        <f>O43*F43*101.325/8.3145/META!C$23/(273.15+Fluxes!Q43)*10</f>
        <v>#DIV/0!</v>
      </c>
      <c r="U43" s="19" t="e">
        <f t="shared" si="2"/>
        <v>#DIV/0!</v>
      </c>
      <c r="V43" s="100"/>
      <c r="X43" s="108">
        <v>-9.7554350404654797E-3</v>
      </c>
    </row>
    <row r="45" spans="1:24" x14ac:dyDescent="0.25">
      <c r="U45" s="9"/>
      <c r="V45" s="9"/>
      <c r="W45" s="9"/>
      <c r="X45" s="9"/>
    </row>
  </sheetData>
  <sheetProtection sheet="1" objects="1" scenarios="1"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28" sqref="B28"/>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row>
    <row r="5" spans="1:2" x14ac:dyDescent="0.25">
      <c r="A5" s="58" t="s">
        <v>69</v>
      </c>
      <c r="B5" s="6"/>
    </row>
    <row r="6" spans="1:2" x14ac:dyDescent="0.25">
      <c r="A6" s="59" t="s">
        <v>70</v>
      </c>
      <c r="B6" s="28"/>
    </row>
    <row r="7" spans="1:2" x14ac:dyDescent="0.25">
      <c r="A7" s="60" t="s">
        <v>71</v>
      </c>
      <c r="B7" s="62"/>
    </row>
    <row r="8" spans="1:2" x14ac:dyDescent="0.25">
      <c r="A8" s="58" t="s">
        <v>72</v>
      </c>
      <c r="B8" s="6"/>
    </row>
    <row r="9" spans="1:2" x14ac:dyDescent="0.25">
      <c r="A9" s="59" t="s">
        <v>73</v>
      </c>
      <c r="B9" s="28"/>
    </row>
    <row r="10" spans="1:2" x14ac:dyDescent="0.25">
      <c r="A10" s="60" t="s">
        <v>74</v>
      </c>
      <c r="B10" s="62"/>
    </row>
    <row r="11" spans="1:2" x14ac:dyDescent="0.25">
      <c r="A11" s="58" t="s">
        <v>75</v>
      </c>
      <c r="B11" s="6"/>
    </row>
    <row r="12" spans="1:2" x14ac:dyDescent="0.25">
      <c r="A12" s="59" t="s">
        <v>76</v>
      </c>
      <c r="B12" s="131"/>
    </row>
    <row r="13" spans="1:2" x14ac:dyDescent="0.25">
      <c r="A13" s="60" t="s">
        <v>77</v>
      </c>
      <c r="B13" s="62"/>
    </row>
    <row r="14" spans="1:2" x14ac:dyDescent="0.25">
      <c r="A14" s="58" t="s">
        <v>78</v>
      </c>
      <c r="B14" s="6"/>
    </row>
    <row r="15" spans="1:2" x14ac:dyDescent="0.25">
      <c r="A15" s="59" t="s">
        <v>79</v>
      </c>
      <c r="B15" s="28"/>
    </row>
    <row r="16" spans="1:2" x14ac:dyDescent="0.25">
      <c r="A16" s="60" t="s">
        <v>80</v>
      </c>
      <c r="B16" s="62">
        <v>0</v>
      </c>
    </row>
    <row r="17" spans="1:2" x14ac:dyDescent="0.25">
      <c r="A17" s="58" t="s">
        <v>81</v>
      </c>
      <c r="B17" s="6">
        <v>0</v>
      </c>
    </row>
    <row r="18" spans="1:2" x14ac:dyDescent="0.25">
      <c r="A18" s="59" t="s">
        <v>82</v>
      </c>
      <c r="B18" s="28">
        <v>0</v>
      </c>
    </row>
    <row r="19" spans="1:2" x14ac:dyDescent="0.25">
      <c r="A19" s="60" t="s">
        <v>83</v>
      </c>
      <c r="B19" s="62">
        <v>0.59099999999999997</v>
      </c>
    </row>
    <row r="20" spans="1:2" x14ac:dyDescent="0.25">
      <c r="A20" s="58" t="s">
        <v>84</v>
      </c>
      <c r="B20" s="6">
        <v>0</v>
      </c>
    </row>
    <row r="21" spans="1:2" x14ac:dyDescent="0.25">
      <c r="A21" s="59" t="s">
        <v>85</v>
      </c>
      <c r="B21" s="28">
        <v>0</v>
      </c>
    </row>
    <row r="22" spans="1:2" x14ac:dyDescent="0.25">
      <c r="A22" s="60" t="s">
        <v>86</v>
      </c>
      <c r="B22" s="62">
        <v>0.747</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0.13500000000000001</v>
      </c>
    </row>
    <row r="27" spans="1:2" ht="15.75" thickBot="1" x14ac:dyDescent="0.3">
      <c r="A27" s="61" t="s">
        <v>91</v>
      </c>
      <c r="B27" s="7">
        <v>0.122</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D17" sqref="D17"/>
    </sheetView>
  </sheetViews>
  <sheetFormatPr defaultRowHeight="15" x14ac:dyDescent="0.25"/>
  <cols>
    <col min="2" max="2" width="19.7109375" style="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c r="C4" s="110"/>
      <c r="D4" s="113"/>
      <c r="E4" s="21"/>
    </row>
    <row r="5" spans="2:5" x14ac:dyDescent="0.25">
      <c r="B5" s="4"/>
      <c r="C5" s="111"/>
      <c r="D5" s="114"/>
      <c r="E5" s="22"/>
    </row>
    <row r="6" spans="2:5" ht="15.75" thickBot="1" x14ac:dyDescent="0.3">
      <c r="B6" s="14"/>
      <c r="C6" s="112"/>
      <c r="D6" s="115"/>
      <c r="E6" s="23"/>
    </row>
    <row r="7" spans="2:5" x14ac:dyDescent="0.25">
      <c r="B7" s="11"/>
      <c r="C7" s="110"/>
      <c r="D7" s="113"/>
      <c r="E7" s="21"/>
    </row>
    <row r="8" spans="2:5" x14ac:dyDescent="0.25">
      <c r="B8" s="4"/>
      <c r="C8" s="111"/>
      <c r="D8" s="114"/>
      <c r="E8" s="22"/>
    </row>
    <row r="9" spans="2:5" ht="15.75" thickBot="1" x14ac:dyDescent="0.3">
      <c r="B9" s="14"/>
      <c r="C9" s="112"/>
      <c r="D9" s="115"/>
      <c r="E9" s="23"/>
    </row>
    <row r="10" spans="2:5" x14ac:dyDescent="0.25">
      <c r="B10" s="11"/>
      <c r="C10" s="12"/>
      <c r="D10" s="113"/>
      <c r="E10" s="21"/>
    </row>
    <row r="11" spans="2:5" x14ac:dyDescent="0.25">
      <c r="B11" s="4"/>
      <c r="C11" s="5"/>
      <c r="D11" s="114"/>
      <c r="E11" s="22"/>
    </row>
    <row r="12" spans="2:5" ht="15.75" thickBot="1" x14ac:dyDescent="0.3">
      <c r="B12" s="14"/>
      <c r="C12" s="15"/>
      <c r="D12" s="115"/>
      <c r="E12" s="67"/>
    </row>
    <row r="15" spans="2:5" x14ac:dyDescent="0.25">
      <c r="B15" s="66"/>
    </row>
    <row r="16" spans="2:5" x14ac:dyDescent="0.25">
      <c r="B16" s="66"/>
    </row>
    <row r="17" spans="2:2" x14ac:dyDescent="0.25">
      <c r="B17" s="66"/>
    </row>
    <row r="19" spans="2:2" x14ac:dyDescent="0.25">
      <c r="B19" s="66"/>
    </row>
  </sheetData>
  <sheetProtection sheet="1" objects="1" scenarios="1"/>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T19" sqref="T19"/>
    </sheetView>
  </sheetViews>
  <sheetFormatPr defaultRowHeight="15" x14ac:dyDescent="0.25"/>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vt:lpstr>
      <vt:lpstr>Fluxes</vt:lpstr>
      <vt:lpstr>Concentrations</vt:lpstr>
      <vt:lpstr>StandardsA</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2016-12-08T17:12:09Z</dcterms:modified>
</cp:coreProperties>
</file>