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18195" windowHeight="7680" activeTab="1"/>
  </bookViews>
  <sheets>
    <sheet name="META" sheetId="2" r:id="rId1"/>
    <sheet name="Fluxes" sheetId="1" r:id="rId2"/>
    <sheet name="Concentrations" sheetId="3" r:id="rId3"/>
  </sheets>
  <calcPr calcId="145621"/>
</workbook>
</file>

<file path=xl/calcChain.xml><?xml version="1.0" encoding="utf-8"?>
<calcChain xmlns="http://schemas.openxmlformats.org/spreadsheetml/2006/main">
  <c r="T43" i="1" l="1"/>
  <c r="U43" i="1" s="1"/>
  <c r="T39" i="1"/>
  <c r="U39" i="1" s="1"/>
  <c r="T38" i="1"/>
  <c r="U38" i="1" s="1"/>
  <c r="T37" i="1"/>
  <c r="U37" i="1" s="1"/>
  <c r="T31" i="1"/>
  <c r="U31" i="1" s="1"/>
  <c r="T22" i="1"/>
  <c r="U22" i="1" s="1"/>
  <c r="T21" i="1"/>
  <c r="U21" i="1" s="1"/>
  <c r="T20" i="1"/>
  <c r="U20" i="1" s="1"/>
  <c r="T19" i="1"/>
  <c r="U19" i="1" s="1"/>
  <c r="T18" i="1"/>
  <c r="U18" i="1" s="1"/>
  <c r="T15" i="1"/>
  <c r="U15" i="1" s="1"/>
  <c r="T14" i="1"/>
  <c r="U14" i="1" s="1"/>
  <c r="T13" i="1"/>
  <c r="U13" i="1" s="1"/>
  <c r="T12" i="1"/>
  <c r="U12" i="1" s="1"/>
  <c r="T11" i="1"/>
  <c r="U11" i="1" s="1"/>
  <c r="T7" i="1"/>
  <c r="U7" i="1" s="1"/>
  <c r="T6" i="1"/>
  <c r="U6" i="1" s="1"/>
  <c r="T5" i="1"/>
  <c r="U5" i="1" s="1"/>
  <c r="P35" i="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O11" i="1"/>
  <c r="P10" i="1"/>
  <c r="O10" i="1"/>
  <c r="P9" i="1"/>
  <c r="O9" i="1"/>
  <c r="P8" i="1"/>
  <c r="O8" i="1"/>
  <c r="P7" i="1"/>
  <c r="O7" i="1"/>
  <c r="P6" i="1"/>
  <c r="O6" i="1"/>
  <c r="P5" i="1"/>
  <c r="O5" i="1"/>
  <c r="P4" i="1"/>
  <c r="O4" i="1"/>
  <c r="F36" i="1"/>
  <c r="T36" i="1" s="1"/>
  <c r="U36" i="1" s="1"/>
  <c r="F35" i="1"/>
  <c r="T35" i="1" s="1"/>
  <c r="U35" i="1" s="1"/>
  <c r="F34" i="1"/>
  <c r="T34" i="1" s="1"/>
  <c r="U34" i="1" s="1"/>
  <c r="F33" i="1"/>
  <c r="T33" i="1" s="1"/>
  <c r="U33" i="1" s="1"/>
  <c r="F32" i="1"/>
  <c r="T32" i="1" s="1"/>
  <c r="U32" i="1" s="1"/>
  <c r="F31" i="1"/>
  <c r="F30" i="1"/>
  <c r="T30" i="1" s="1"/>
  <c r="U30" i="1" s="1"/>
  <c r="F29" i="1"/>
  <c r="T29" i="1" s="1"/>
  <c r="U29" i="1" s="1"/>
  <c r="F28" i="1"/>
  <c r="T28" i="1" s="1"/>
  <c r="U28" i="1" s="1"/>
  <c r="F27" i="1"/>
  <c r="T27" i="1" s="1"/>
  <c r="U27" i="1" s="1"/>
  <c r="F26" i="1"/>
  <c r="T26" i="1" s="1"/>
  <c r="U26" i="1" s="1"/>
  <c r="F25" i="1"/>
  <c r="T25" i="1" s="1"/>
  <c r="U25" i="1" s="1"/>
  <c r="F24" i="1"/>
  <c r="T24" i="1" s="1"/>
  <c r="U24" i="1" s="1"/>
  <c r="F23" i="1"/>
  <c r="T23" i="1" s="1"/>
  <c r="U23" i="1" s="1"/>
  <c r="F22" i="1"/>
  <c r="F21" i="1"/>
  <c r="F20" i="1"/>
  <c r="F19" i="1"/>
  <c r="F18" i="1"/>
  <c r="F17" i="1"/>
  <c r="T17" i="1" s="1"/>
  <c r="U17" i="1" s="1"/>
  <c r="F16" i="1"/>
  <c r="T16" i="1" s="1"/>
  <c r="U16" i="1" s="1"/>
  <c r="F15" i="1"/>
  <c r="F14" i="1"/>
  <c r="F13" i="1"/>
  <c r="F12" i="1"/>
  <c r="F11" i="1"/>
  <c r="F10" i="1"/>
  <c r="T10" i="1" s="1"/>
  <c r="U10" i="1" s="1"/>
  <c r="F9" i="1"/>
  <c r="T9" i="1" s="1"/>
  <c r="U9" i="1" s="1"/>
  <c r="F8" i="1"/>
  <c r="T8" i="1" s="1"/>
  <c r="U8" i="1" s="1"/>
  <c r="F7" i="1"/>
  <c r="F6" i="1"/>
  <c r="F5" i="1"/>
  <c r="F4" i="1"/>
  <c r="T4" i="1" s="1"/>
  <c r="U4" i="1" s="1"/>
  <c r="F43" i="1"/>
  <c r="F42" i="1"/>
  <c r="T42" i="1" s="1"/>
  <c r="U42" i="1" s="1"/>
  <c r="F41" i="1"/>
  <c r="T41" i="1" s="1"/>
  <c r="U41" i="1" s="1"/>
  <c r="F40" i="1"/>
  <c r="T40" i="1" s="1"/>
  <c r="U40" i="1" s="1"/>
  <c r="F39" i="1"/>
  <c r="F38" i="1"/>
  <c r="F37" i="1"/>
  <c r="P36" i="1"/>
  <c r="P43" i="1"/>
  <c r="O43" i="1"/>
  <c r="P42" i="1"/>
  <c r="O42" i="1"/>
  <c r="P41" i="1"/>
  <c r="O41" i="1"/>
  <c r="P40" i="1"/>
  <c r="O40" i="1"/>
  <c r="P39" i="1"/>
  <c r="O39" i="1"/>
  <c r="P38" i="1"/>
  <c r="O38" i="1"/>
  <c r="P37" i="1"/>
  <c r="O37" i="1"/>
  <c r="O36" i="1"/>
</calcChain>
</file>

<file path=xl/comments1.xml><?xml version="1.0" encoding="utf-8"?>
<comments xmlns="http://schemas.openxmlformats.org/spreadsheetml/2006/main">
  <authors>
    <author>Diego</author>
  </authors>
  <commentList>
    <comment ref="V36" authorId="0">
      <text>
        <r>
          <rPr>
            <b/>
            <sz val="9"/>
            <color indexed="81"/>
            <rFont val="Tahoma"/>
            <family val="2"/>
          </rPr>
          <t>Diego:</t>
        </r>
        <r>
          <rPr>
            <sz val="9"/>
            <color indexed="81"/>
            <rFont val="Tahoma"/>
            <family val="2"/>
          </rPr>
          <t xml:space="preserve">
Based on real time flux calculations Li840 system as raw data was not stored.  Fluxes are post processed to correct for volume and measured air temperature.</t>
        </r>
      </text>
    </comment>
    <comment ref="K38" authorId="0">
      <text>
        <r>
          <rPr>
            <b/>
            <sz val="9"/>
            <color indexed="81"/>
            <rFont val="Tahoma"/>
            <charset val="1"/>
          </rPr>
          <t>Diego:</t>
        </r>
        <r>
          <rPr>
            <sz val="9"/>
            <color indexed="81"/>
            <rFont val="Tahoma"/>
            <charset val="1"/>
          </rPr>
          <t xml:space="preserve">
Repeated t0-t3 samples
First run gave 1.643ppm, 1.706ppm and 1.659ppm </t>
        </r>
      </text>
    </comment>
    <comment ref="K40" authorId="0">
      <text>
        <r>
          <rPr>
            <b/>
            <sz val="9"/>
            <color indexed="81"/>
            <rFont val="Tahoma"/>
            <charset val="1"/>
          </rPr>
          <t>Diego:</t>
        </r>
        <r>
          <rPr>
            <sz val="9"/>
            <color indexed="81"/>
            <rFont val="Tahoma"/>
            <charset val="1"/>
          </rPr>
          <t xml:space="preserve">
Repeated as it was the lowest t0 measurement and regression was bad. Original value was 1.610.
</t>
        </r>
      </text>
    </comment>
  </commentList>
</comments>
</file>

<file path=xl/sharedStrings.xml><?xml version="1.0" encoding="utf-8"?>
<sst xmlns="http://schemas.openxmlformats.org/spreadsheetml/2006/main" count="113" uniqueCount="96">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</sst>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7" x14ac:knownFonts="1">
    <font>
      <sz val="11"/>
      <color theme="1"/>
      <name val="Calibri"/>
      <family val="2"/>
      <scheme val="minor"/>
    </font>
    <font>
      <b/>
      <sz val="11"/>
      <color theme="1"/>
      <name val="Calibri"/>
      <family val="2"/>
      <scheme val="minor"/>
    </font>
    <font>
      <sz val="9"/>
      <color indexed="81"/>
      <name val="Tahoma"/>
      <charset val="1"/>
    </font>
    <font>
      <b/>
      <sz val="9"/>
      <color indexed="81"/>
      <name val="Tahoma"/>
      <charset val="1"/>
    </font>
    <font>
      <sz val="9"/>
      <color indexed="81"/>
      <name val="Tahoma"/>
      <family val="2"/>
    </font>
    <font>
      <b/>
      <sz val="9"/>
      <color indexed="81"/>
      <name val="Tahoma"/>
      <family val="2"/>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C000"/>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06">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0" fontId="0" fillId="0" borderId="0" xfId="0" applyBorder="1" applyAlignment="1">
      <alignment horizontal="center"/>
    </xf>
    <xf numFmtId="0" fontId="0" fillId="0" borderId="7" xfId="0" applyBorder="1" applyAlignment="1">
      <alignment horizontal="center"/>
    </xf>
    <xf numFmtId="165" fontId="0" fillId="0" borderId="12" xfId="0" applyNumberFormat="1" applyBorder="1" applyAlignment="1">
      <alignment horizontal="center"/>
    </xf>
    <xf numFmtId="164" fontId="0" fillId="0" borderId="12" xfId="0" applyNumberFormat="1" applyBorder="1" applyAlignment="1">
      <alignment horizontal="center"/>
    </xf>
    <xf numFmtId="164" fontId="0" fillId="0" borderId="13"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11" xfId="0" applyNumberFormat="1" applyBorder="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0" xfId="0" applyFill="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3" borderId="0" xfId="0" applyFill="1"/>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165" fontId="0" fillId="0" borderId="3" xfId="0" applyNumberFormat="1" applyBorder="1" applyAlignment="1">
      <alignment horizontal="center"/>
    </xf>
    <xf numFmtId="165" fontId="0" fillId="0" borderId="4" xfId="0" applyNumberFormat="1" applyBorder="1" applyAlignment="1">
      <alignment horizontal="center"/>
    </xf>
    <xf numFmtId="165" fontId="0" fillId="0" borderId="5" xfId="0" applyNumberFormat="1" applyBorder="1" applyAlignment="1">
      <alignment horizontal="center"/>
    </xf>
    <xf numFmtId="165" fontId="0" fillId="0" borderId="6" xfId="0" applyNumberFormat="1" applyBorder="1" applyAlignment="1">
      <alignment horizontal="center"/>
    </xf>
    <xf numFmtId="165" fontId="0" fillId="0" borderId="0" xfId="0" applyNumberFormat="1" applyBorder="1" applyAlignment="1">
      <alignment horizontal="center"/>
    </xf>
    <xf numFmtId="165" fontId="0" fillId="0" borderId="7" xfId="0" applyNumberFormat="1" applyBorder="1" applyAlignment="1">
      <alignment horizontal="center"/>
    </xf>
    <xf numFmtId="165" fontId="0" fillId="0" borderId="0" xfId="0" applyNumberFormat="1" applyFill="1" applyBorder="1" applyAlignment="1">
      <alignment horizontal="center"/>
    </xf>
    <xf numFmtId="165" fontId="0" fillId="0" borderId="8" xfId="0" applyNumberFormat="1" applyBorder="1" applyAlignment="1">
      <alignment horizontal="center"/>
    </xf>
    <xf numFmtId="165" fontId="0" fillId="0" borderId="9" xfId="0" applyNumberFormat="1" applyBorder="1" applyAlignment="1">
      <alignment horizontal="center"/>
    </xf>
    <xf numFmtId="165" fontId="0" fillId="0" borderId="10" xfId="0" applyNumberFormat="1" applyBorder="1" applyAlignment="1">
      <alignment horizontal="center"/>
    </xf>
    <xf numFmtId="165" fontId="0" fillId="4" borderId="6" xfId="0" applyNumberFormat="1" applyFill="1" applyBorder="1" applyAlignment="1">
      <alignment horizontal="center"/>
    </xf>
    <xf numFmtId="165" fontId="0" fillId="4" borderId="0" xfId="0" applyNumberFormat="1" applyFill="1" applyBorder="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164" fontId="0" fillId="0" borderId="14" xfId="0" applyNumberFormat="1" applyBorder="1" applyAlignment="1">
      <alignment horizontal="center"/>
    </xf>
    <xf numFmtId="165" fontId="0" fillId="0" borderId="15" xfId="0" applyNumberFormat="1" applyBorder="1" applyAlignment="1">
      <alignment horizontal="center"/>
    </xf>
    <xf numFmtId="165" fontId="0" fillId="0" borderId="16" xfId="0" applyNumberFormat="1" applyBorder="1" applyAlignment="1">
      <alignment horizontal="center"/>
    </xf>
    <xf numFmtId="165" fontId="0" fillId="0" borderId="17" xfId="0" applyNumberFormat="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0" fillId="0" borderId="16"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165" fontId="0" fillId="0" borderId="19" xfId="0" applyNumberFormat="1" applyBorder="1" applyAlignment="1">
      <alignment horizontal="center"/>
    </xf>
    <xf numFmtId="0" fontId="0" fillId="2" borderId="20" xfId="0" applyFill="1" applyBorder="1" applyAlignment="1">
      <alignment horizontal="center"/>
    </xf>
    <xf numFmtId="0" fontId="0" fillId="0" borderId="21" xfId="0" applyBorder="1" applyAlignment="1">
      <alignment horizontal="center"/>
    </xf>
    <xf numFmtId="0" fontId="0" fillId="0" borderId="22" xfId="0" applyFill="1" applyBorder="1" applyAlignment="1">
      <alignment horizontal="center"/>
    </xf>
    <xf numFmtId="0" fontId="0" fillId="0" borderId="23" xfId="0" applyBorder="1" applyAlignment="1">
      <alignment horizontal="center"/>
    </xf>
    <xf numFmtId="164" fontId="0" fillId="0" borderId="24" xfId="0" applyNumberFormat="1" applyBorder="1" applyAlignment="1">
      <alignment horizontal="center"/>
    </xf>
    <xf numFmtId="0" fontId="0" fillId="0" borderId="22" xfId="0" applyBorder="1" applyAlignment="1">
      <alignment horizontal="center"/>
    </xf>
    <xf numFmtId="165" fontId="0" fillId="0" borderId="21" xfId="0" applyNumberFormat="1" applyBorder="1" applyAlignment="1">
      <alignment horizontal="center"/>
    </xf>
    <xf numFmtId="165" fontId="0" fillId="0" borderId="22" xfId="0" applyNumberFormat="1" applyBorder="1" applyAlignment="1">
      <alignment horizontal="center"/>
    </xf>
    <xf numFmtId="165" fontId="0" fillId="0" borderId="23" xfId="0" applyNumberFormat="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166" fontId="6" fillId="4" borderId="12" xfId="0" applyNumberFormat="1" applyFont="1" applyFill="1" applyBorder="1" applyAlignment="1">
      <alignment horizontal="center"/>
    </xf>
    <xf numFmtId="166" fontId="6" fillId="4" borderId="14" xfId="0" applyNumberFormat="1" applyFont="1" applyFill="1" applyBorder="1" applyAlignment="1">
      <alignment horizontal="center"/>
    </xf>
    <xf numFmtId="166" fontId="6" fillId="4" borderId="13" xfId="0" applyNumberFormat="1" applyFont="1" applyFill="1" applyBorder="1" applyAlignment="1">
      <alignment horizontal="center"/>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workbookViewId="0">
      <selection activeCell="S9" sqref="S9"/>
    </sheetView>
  </sheetViews>
  <sheetFormatPr defaultRowHeight="15" x14ac:dyDescent="0.25"/>
  <cols>
    <col min="2" max="2" width="16.28515625" bestFit="1" customWidth="1"/>
  </cols>
  <sheetData>
    <row r="23" spans="2:4" x14ac:dyDescent="0.25">
      <c r="B23" t="s">
        <v>63</v>
      </c>
      <c r="C23" s="22">
        <v>314.16000000000003</v>
      </c>
      <c r="D23" t="s">
        <v>56</v>
      </c>
    </row>
    <row r="24" spans="2:4" x14ac:dyDescent="0.25">
      <c r="B24" t="s">
        <v>64</v>
      </c>
      <c r="C24" s="22">
        <v>4288</v>
      </c>
      <c r="D24" t="s">
        <v>57</v>
      </c>
    </row>
  </sheetData>
  <sheetProtection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43"/>
  <sheetViews>
    <sheetView tabSelected="1" zoomScale="70" zoomScaleNormal="70" workbookViewId="0">
      <pane xSplit="1" ySplit="3" topLeftCell="B4" activePane="bottomRight" state="frozen"/>
      <selection pane="topRight" activeCell="B1" sqref="B1"/>
      <selection pane="bottomLeft" activeCell="A4" sqref="A4"/>
      <selection pane="bottomRight" activeCell="F4" sqref="F4"/>
    </sheetView>
  </sheetViews>
  <sheetFormatPr defaultRowHeight="15" x14ac:dyDescent="0.25"/>
  <cols>
    <col min="1" max="1" width="13.5703125" customWidth="1"/>
    <col min="2" max="5" width="6.140625" style="1" customWidth="1"/>
    <col min="6" max="6" width="9.140625" style="14" customWidth="1"/>
    <col min="7" max="10" width="7.7109375" style="1" customWidth="1"/>
    <col min="11" max="14" width="7.7109375" style="12" customWidth="1"/>
    <col min="15" max="15" width="10.7109375" style="26" bestFit="1" customWidth="1"/>
    <col min="16" max="16" width="7.7109375" style="12" customWidth="1"/>
    <col min="17" max="18" width="7.7109375" style="14" customWidth="1"/>
    <col min="19" max="19" width="12" style="14" bestFit="1" customWidth="1"/>
    <col min="20" max="20" width="21.140625" style="12" bestFit="1" customWidth="1"/>
    <col min="21" max="21" width="18.28515625" style="26" bestFit="1" customWidth="1"/>
    <col min="22" max="22" width="21.140625" bestFit="1" customWidth="1"/>
  </cols>
  <sheetData>
    <row r="1" spans="1:22" s="58" customFormat="1" x14ac:dyDescent="0.25">
      <c r="A1" s="53" t="s">
        <v>0</v>
      </c>
      <c r="B1" s="103" t="s">
        <v>1</v>
      </c>
      <c r="C1" s="104"/>
      <c r="D1" s="104"/>
      <c r="E1" s="105"/>
      <c r="F1" s="54" t="s">
        <v>3</v>
      </c>
      <c r="G1" s="103" t="s">
        <v>7</v>
      </c>
      <c r="H1" s="104"/>
      <c r="I1" s="104"/>
      <c r="J1" s="105"/>
      <c r="K1" s="100" t="s">
        <v>60</v>
      </c>
      <c r="L1" s="101"/>
      <c r="M1" s="101"/>
      <c r="N1" s="102"/>
      <c r="O1" s="55" t="s">
        <v>11</v>
      </c>
      <c r="P1" s="56" t="s">
        <v>54</v>
      </c>
      <c r="Q1" s="54" t="s">
        <v>58</v>
      </c>
      <c r="R1" s="54" t="s">
        <v>65</v>
      </c>
      <c r="S1" s="54" t="s">
        <v>66</v>
      </c>
      <c r="T1" s="56" t="s">
        <v>13</v>
      </c>
      <c r="U1" s="55" t="s">
        <v>13</v>
      </c>
      <c r="V1" s="56" t="s">
        <v>93</v>
      </c>
    </row>
    <row r="2" spans="1:22" s="58" customFormat="1" x14ac:dyDescent="0.25">
      <c r="B2" s="53">
        <v>1</v>
      </c>
      <c r="C2" s="59">
        <v>2</v>
      </c>
      <c r="D2" s="59">
        <v>3</v>
      </c>
      <c r="E2" s="60">
        <v>4</v>
      </c>
      <c r="F2" s="61"/>
      <c r="G2" s="53" t="s">
        <v>4</v>
      </c>
      <c r="H2" s="59" t="s">
        <v>5</v>
      </c>
      <c r="I2" s="59" t="s">
        <v>6</v>
      </c>
      <c r="J2" s="60" t="s">
        <v>8</v>
      </c>
      <c r="K2" s="62" t="s">
        <v>4</v>
      </c>
      <c r="L2" s="63" t="s">
        <v>5</v>
      </c>
      <c r="M2" s="63" t="s">
        <v>6</v>
      </c>
      <c r="N2" s="64" t="s">
        <v>8</v>
      </c>
      <c r="O2" s="65"/>
      <c r="P2" s="66"/>
      <c r="Q2" s="61"/>
      <c r="R2" s="61"/>
      <c r="S2" s="61"/>
      <c r="T2" s="66"/>
      <c r="U2" s="65"/>
      <c r="V2" s="66"/>
    </row>
    <row r="3" spans="1:22" s="58" customFormat="1" ht="15.75" thickBot="1" x14ac:dyDescent="0.3">
      <c r="A3" s="67"/>
      <c r="B3" s="68" t="s">
        <v>2</v>
      </c>
      <c r="C3" s="69" t="s">
        <v>2</v>
      </c>
      <c r="D3" s="69" t="s">
        <v>2</v>
      </c>
      <c r="E3" s="70" t="s">
        <v>2</v>
      </c>
      <c r="F3" s="71" t="s">
        <v>61</v>
      </c>
      <c r="G3" s="68" t="s">
        <v>9</v>
      </c>
      <c r="H3" s="69" t="s">
        <v>9</v>
      </c>
      <c r="I3" s="69" t="s">
        <v>9</v>
      </c>
      <c r="J3" s="70" t="s">
        <v>9</v>
      </c>
      <c r="K3" s="72" t="s">
        <v>10</v>
      </c>
      <c r="L3" s="73" t="s">
        <v>10</v>
      </c>
      <c r="M3" s="73" t="s">
        <v>10</v>
      </c>
      <c r="N3" s="74" t="s">
        <v>10</v>
      </c>
      <c r="O3" s="75" t="s">
        <v>12</v>
      </c>
      <c r="P3" s="76" t="s">
        <v>55</v>
      </c>
      <c r="Q3" s="71" t="s">
        <v>59</v>
      </c>
      <c r="R3" s="71" t="s">
        <v>59</v>
      </c>
      <c r="S3" s="71" t="s">
        <v>95</v>
      </c>
      <c r="T3" s="76" t="s">
        <v>92</v>
      </c>
      <c r="U3" s="75" t="s">
        <v>62</v>
      </c>
      <c r="V3" s="76" t="s">
        <v>94</v>
      </c>
    </row>
    <row r="4" spans="1:22" x14ac:dyDescent="0.25">
      <c r="A4" s="39" t="s">
        <v>14</v>
      </c>
      <c r="B4" s="15">
        <v>74</v>
      </c>
      <c r="C4" s="16">
        <v>67</v>
      </c>
      <c r="D4" s="16">
        <v>75</v>
      </c>
      <c r="E4" s="17">
        <v>73</v>
      </c>
      <c r="F4" s="13">
        <f>(META!C$24+AVERAGE(B4:E4)/10*META!C$23)</f>
        <v>6557.8060000000005</v>
      </c>
      <c r="G4" s="15">
        <v>0</v>
      </c>
      <c r="H4" s="16">
        <v>15</v>
      </c>
      <c r="I4" s="16">
        <v>30</v>
      </c>
      <c r="J4" s="17">
        <v>45</v>
      </c>
      <c r="K4" s="27">
        <v>1.6419999999999999</v>
      </c>
      <c r="L4" s="28">
        <v>1.7110000000000001</v>
      </c>
      <c r="M4" s="28">
        <v>1.6140000000000001</v>
      </c>
      <c r="N4" s="29">
        <v>1.5629999999999999</v>
      </c>
      <c r="O4" s="23">
        <f t="shared" ref="O4:O35" si="0">SLOPE(K4:N4,G4:J4)</f>
        <v>-2.2266666666666659E-3</v>
      </c>
      <c r="P4" s="11">
        <f t="shared" ref="P4:P35" si="1">RSQ(K4:N4,G4:J4)</f>
        <v>0.48821006564551322</v>
      </c>
      <c r="Q4" s="13">
        <v>27</v>
      </c>
      <c r="R4" s="13">
        <v>27.5</v>
      </c>
      <c r="S4" s="13">
        <v>48.7</v>
      </c>
      <c r="T4" s="11">
        <f>O4*F4*101.325/8.3145/META!C$23/(273.15+Fluxes!Q4)*10</f>
        <v>-1.8871438727652911E-2</v>
      </c>
      <c r="U4" s="23">
        <f>T4/1000*12*60</f>
        <v>-1.3587435883910096E-2</v>
      </c>
      <c r="V4" s="23"/>
    </row>
    <row r="5" spans="1:22" x14ac:dyDescent="0.25">
      <c r="A5" s="40" t="s">
        <v>15</v>
      </c>
      <c r="B5" s="4">
        <v>77</v>
      </c>
      <c r="C5" s="5">
        <v>76</v>
      </c>
      <c r="D5" s="5">
        <v>67</v>
      </c>
      <c r="E5" s="6">
        <v>78</v>
      </c>
      <c r="F5" s="8">
        <f>(META!C$24+AVERAGE(B5:E5)/10*META!C$23)</f>
        <v>6628.4920000000002</v>
      </c>
      <c r="G5" s="4">
        <v>0</v>
      </c>
      <c r="H5" s="5">
        <v>15</v>
      </c>
      <c r="I5" s="5">
        <v>30</v>
      </c>
      <c r="J5" s="6">
        <v>45</v>
      </c>
      <c r="K5" s="30">
        <v>1.7050000000000001</v>
      </c>
      <c r="L5" s="31">
        <v>1.704</v>
      </c>
      <c r="M5" s="31">
        <v>1.619</v>
      </c>
      <c r="N5" s="32">
        <v>1.573</v>
      </c>
      <c r="O5" s="24">
        <f t="shared" si="0"/>
        <v>-3.2066666666666689E-3</v>
      </c>
      <c r="P5" s="7">
        <f t="shared" si="1"/>
        <v>0.90158798199637613</v>
      </c>
      <c r="Q5" s="8">
        <v>27</v>
      </c>
      <c r="R5" s="8">
        <v>26.1</v>
      </c>
      <c r="S5" s="8">
        <v>50.3</v>
      </c>
      <c r="T5" s="7">
        <f>O5*F5*101.325/8.3145/META!C$23/(273.15+Fluxes!Q5)*10</f>
        <v>-2.7470071675529586E-2</v>
      </c>
      <c r="U5" s="24">
        <f t="shared" ref="U5:U43" si="2">T5/1000*12*60</f>
        <v>-1.9778451606381302E-2</v>
      </c>
      <c r="V5" s="24"/>
    </row>
    <row r="6" spans="1:22" x14ac:dyDescent="0.25">
      <c r="A6" s="40" t="s">
        <v>16</v>
      </c>
      <c r="B6" s="4">
        <v>78</v>
      </c>
      <c r="C6" s="5">
        <v>64</v>
      </c>
      <c r="D6" s="5">
        <v>66</v>
      </c>
      <c r="E6" s="6">
        <v>77</v>
      </c>
      <c r="F6" s="8">
        <f>(META!C$24+AVERAGE(B6:E6)/10*META!C$23)</f>
        <v>6526.39</v>
      </c>
      <c r="G6" s="4">
        <v>0</v>
      </c>
      <c r="H6" s="5">
        <v>15</v>
      </c>
      <c r="I6" s="5">
        <v>30</v>
      </c>
      <c r="J6" s="6">
        <v>45</v>
      </c>
      <c r="K6" s="30">
        <v>1.671</v>
      </c>
      <c r="L6" s="31">
        <v>1.6240000000000001</v>
      </c>
      <c r="M6" s="31">
        <v>1.6</v>
      </c>
      <c r="N6" s="32">
        <v>1.5269999999999999</v>
      </c>
      <c r="O6" s="24">
        <f t="shared" si="0"/>
        <v>-3.0400000000000028E-3</v>
      </c>
      <c r="P6" s="7">
        <f t="shared" si="1"/>
        <v>0.96044341801385669</v>
      </c>
      <c r="Q6" s="8">
        <v>27</v>
      </c>
      <c r="R6" s="8">
        <v>26</v>
      </c>
      <c r="S6" s="8">
        <v>53</v>
      </c>
      <c r="T6" s="7">
        <f>O6*F6*101.325/8.3145/META!C$23/(273.15+Fluxes!Q6)*10</f>
        <v>-2.5641170407702175E-2</v>
      </c>
      <c r="U6" s="24">
        <f t="shared" si="2"/>
        <v>-1.8461642693545565E-2</v>
      </c>
      <c r="V6" s="24"/>
    </row>
    <row r="7" spans="1:22" x14ac:dyDescent="0.25">
      <c r="A7" s="41" t="s">
        <v>17</v>
      </c>
      <c r="B7" s="42">
        <v>80</v>
      </c>
      <c r="C7" s="43">
        <v>73</v>
      </c>
      <c r="D7" s="43">
        <v>74</v>
      </c>
      <c r="E7" s="44">
        <v>80</v>
      </c>
      <c r="F7" s="45">
        <f>(META!C$24+AVERAGE(B7:E7)/10*META!C$23)</f>
        <v>6699.1779999999999</v>
      </c>
      <c r="G7" s="42">
        <v>0</v>
      </c>
      <c r="H7" s="43">
        <v>15</v>
      </c>
      <c r="I7" s="43">
        <v>30</v>
      </c>
      <c r="J7" s="44">
        <v>45</v>
      </c>
      <c r="K7" s="46">
        <v>1.722</v>
      </c>
      <c r="L7" s="47">
        <v>1.68</v>
      </c>
      <c r="M7" s="47">
        <v>1.7050000000000001</v>
      </c>
      <c r="N7" s="48">
        <v>1.6040000000000001</v>
      </c>
      <c r="O7" s="49">
        <f t="shared" si="0"/>
        <v>-2.1933333333333301E-3</v>
      </c>
      <c r="P7" s="50">
        <f t="shared" si="1"/>
        <v>0.66448325608520742</v>
      </c>
      <c r="Q7" s="45">
        <v>27</v>
      </c>
      <c r="R7" s="45">
        <v>27.4</v>
      </c>
      <c r="S7" s="45">
        <v>44.5</v>
      </c>
      <c r="T7" s="50">
        <f>O7*F7*101.325/8.3145/META!C$23/(273.15+Fluxes!Q7)*10</f>
        <v>-1.8989669009561744E-2</v>
      </c>
      <c r="U7" s="49">
        <f t="shared" si="2"/>
        <v>-1.3672561686884457E-2</v>
      </c>
      <c r="V7" s="49"/>
    </row>
    <row r="8" spans="1:22" x14ac:dyDescent="0.25">
      <c r="A8" s="2" t="s">
        <v>18</v>
      </c>
      <c r="B8" s="4">
        <v>70</v>
      </c>
      <c r="C8" s="5">
        <v>70</v>
      </c>
      <c r="D8" s="5">
        <v>68</v>
      </c>
      <c r="E8" s="6">
        <v>65</v>
      </c>
      <c r="F8" s="8">
        <f>(META!C$24+AVERAGE(B8:E8)/10*META!C$23)</f>
        <v>6432.1419999999998</v>
      </c>
      <c r="G8" s="4">
        <v>0</v>
      </c>
      <c r="H8" s="5">
        <v>15</v>
      </c>
      <c r="I8" s="5">
        <v>30</v>
      </c>
      <c r="J8" s="6">
        <v>45</v>
      </c>
      <c r="K8" s="30">
        <v>1.6910000000000001</v>
      </c>
      <c r="L8" s="31">
        <v>1.744</v>
      </c>
      <c r="M8" s="31">
        <v>1.806</v>
      </c>
      <c r="N8" s="32">
        <v>1.8120000000000001</v>
      </c>
      <c r="O8" s="24">
        <f t="shared" si="0"/>
        <v>2.8333333333333335E-3</v>
      </c>
      <c r="P8" s="7">
        <f t="shared" si="1"/>
        <v>0.922050077847827</v>
      </c>
      <c r="Q8" s="8">
        <v>27</v>
      </c>
      <c r="R8" s="8">
        <v>27</v>
      </c>
      <c r="S8" s="8">
        <v>52.3</v>
      </c>
      <c r="T8" s="7">
        <f>O8*F8*101.325/8.3145/META!C$23/(273.15+Fluxes!Q8)*10</f>
        <v>2.3552907876588092E-2</v>
      </c>
      <c r="U8" s="24">
        <f t="shared" si="2"/>
        <v>1.6958093671143423E-2</v>
      </c>
      <c r="V8" s="24"/>
    </row>
    <row r="9" spans="1:22" x14ac:dyDescent="0.25">
      <c r="A9" s="2" t="s">
        <v>19</v>
      </c>
      <c r="B9" s="4">
        <v>55</v>
      </c>
      <c r="C9" s="5">
        <v>69</v>
      </c>
      <c r="D9" s="5">
        <v>60</v>
      </c>
      <c r="E9" s="6">
        <v>80</v>
      </c>
      <c r="F9" s="8">
        <f>(META!C$24+AVERAGE(B9:E9)/10*META!C$23)</f>
        <v>6361.4560000000001</v>
      </c>
      <c r="G9" s="4">
        <v>0</v>
      </c>
      <c r="H9" s="5">
        <v>15</v>
      </c>
      <c r="I9" s="5">
        <v>30</v>
      </c>
      <c r="J9" s="6">
        <v>45</v>
      </c>
      <c r="K9" s="30">
        <v>1.6439999999999999</v>
      </c>
      <c r="L9" s="31">
        <v>1.6559999999999999</v>
      </c>
      <c r="M9" s="31">
        <v>1.617</v>
      </c>
      <c r="N9" s="32">
        <v>1.581</v>
      </c>
      <c r="O9" s="24">
        <f t="shared" si="0"/>
        <v>-1.5199999999999983E-3</v>
      </c>
      <c r="P9" s="7">
        <f t="shared" si="1"/>
        <v>0.78265582655826538</v>
      </c>
      <c r="Q9" s="8">
        <v>27</v>
      </c>
      <c r="R9" s="8">
        <v>26.3</v>
      </c>
      <c r="S9" s="8">
        <v>48.1</v>
      </c>
      <c r="T9" s="7">
        <f>O9*F9*101.325/8.3145/META!C$23/(273.15+Fluxes!Q9)*10</f>
        <v>-1.2496585197720261E-2</v>
      </c>
      <c r="U9" s="24">
        <f t="shared" si="2"/>
        <v>-8.9975413423585889E-3</v>
      </c>
      <c r="V9" s="24"/>
    </row>
    <row r="10" spans="1:22" x14ac:dyDescent="0.25">
      <c r="A10" s="2" t="s">
        <v>20</v>
      </c>
      <c r="B10" s="4">
        <v>49</v>
      </c>
      <c r="C10" s="5">
        <v>52</v>
      </c>
      <c r="D10" s="5">
        <v>58</v>
      </c>
      <c r="E10" s="6">
        <v>59</v>
      </c>
      <c r="F10" s="8">
        <f>(META!C$24+AVERAGE(B10:E10)/10*META!C$23)</f>
        <v>6000.1720000000005</v>
      </c>
      <c r="G10" s="4">
        <v>0</v>
      </c>
      <c r="H10" s="5">
        <v>15</v>
      </c>
      <c r="I10" s="5">
        <v>30</v>
      </c>
      <c r="J10" s="6">
        <v>45</v>
      </c>
      <c r="K10" s="30">
        <v>1.653</v>
      </c>
      <c r="L10" s="31">
        <v>1.679</v>
      </c>
      <c r="M10" s="31">
        <v>1.6559999999999999</v>
      </c>
      <c r="N10" s="32">
        <v>1.71</v>
      </c>
      <c r="O10" s="24">
        <f t="shared" si="0"/>
        <v>9.8666666666666456E-4</v>
      </c>
      <c r="P10" s="7">
        <f t="shared" si="1"/>
        <v>0.52527577937649661</v>
      </c>
      <c r="Q10" s="8">
        <v>27</v>
      </c>
      <c r="R10" s="8">
        <v>27.9</v>
      </c>
      <c r="S10" s="8">
        <v>56.5</v>
      </c>
      <c r="T10" s="7">
        <f>O10*F10*101.325/8.3145/META!C$23/(273.15+Fluxes!Q10)*10</f>
        <v>7.6511267236374428E-3</v>
      </c>
      <c r="U10" s="24">
        <f t="shared" si="2"/>
        <v>5.5088112410189597E-3</v>
      </c>
      <c r="V10" s="24"/>
    </row>
    <row r="11" spans="1:22" x14ac:dyDescent="0.25">
      <c r="A11" s="51" t="s">
        <v>21</v>
      </c>
      <c r="B11" s="42">
        <v>54</v>
      </c>
      <c r="C11" s="43">
        <v>54</v>
      </c>
      <c r="D11" s="43">
        <v>75</v>
      </c>
      <c r="E11" s="44">
        <v>72</v>
      </c>
      <c r="F11" s="45">
        <f>(META!C$24+AVERAGE(B11:E11)/10*META!C$23)</f>
        <v>6290.77</v>
      </c>
      <c r="G11" s="42">
        <v>0</v>
      </c>
      <c r="H11" s="43">
        <v>15</v>
      </c>
      <c r="I11" s="43">
        <v>30</v>
      </c>
      <c r="J11" s="44">
        <v>45</v>
      </c>
      <c r="K11" s="46">
        <v>1.6419999999999999</v>
      </c>
      <c r="L11" s="47">
        <v>1.6619999999999999</v>
      </c>
      <c r="M11" s="47">
        <v>1.694</v>
      </c>
      <c r="N11" s="48">
        <v>1.718</v>
      </c>
      <c r="O11" s="49">
        <f t="shared" si="0"/>
        <v>1.7333333333333348E-3</v>
      </c>
      <c r="P11" s="50">
        <f t="shared" si="1"/>
        <v>0.99294947121034116</v>
      </c>
      <c r="Q11" s="45">
        <v>27</v>
      </c>
      <c r="R11" s="45">
        <v>27.4</v>
      </c>
      <c r="S11" s="45">
        <v>52.9</v>
      </c>
      <c r="T11" s="50">
        <f>O11*F11*101.325/8.3145/META!C$23/(273.15+Fluxes!Q11)*10</f>
        <v>1.4092146024479262E-2</v>
      </c>
      <c r="U11" s="49">
        <f t="shared" si="2"/>
        <v>1.0146345137625067E-2</v>
      </c>
      <c r="V11" s="49"/>
    </row>
    <row r="12" spans="1:22" x14ac:dyDescent="0.25">
      <c r="A12" s="2" t="s">
        <v>22</v>
      </c>
      <c r="B12" s="4">
        <v>71</v>
      </c>
      <c r="C12" s="5">
        <v>61</v>
      </c>
      <c r="D12" s="5">
        <v>73</v>
      </c>
      <c r="E12" s="6">
        <v>50</v>
      </c>
      <c r="F12" s="8">
        <f>(META!C$24+AVERAGE(B12:E12)/10*META!C$23)</f>
        <v>6290.77</v>
      </c>
      <c r="G12" s="4">
        <v>0</v>
      </c>
      <c r="H12" s="5">
        <v>15</v>
      </c>
      <c r="I12" s="5">
        <v>30</v>
      </c>
      <c r="J12" s="6">
        <v>45</v>
      </c>
      <c r="K12" s="30">
        <v>1.6890000000000001</v>
      </c>
      <c r="L12" s="31">
        <v>1.651</v>
      </c>
      <c r="M12" s="31">
        <v>1.6379999999999999</v>
      </c>
      <c r="N12" s="32">
        <v>1.64</v>
      </c>
      <c r="O12" s="24">
        <f t="shared" si="0"/>
        <v>-1.0666666666666706E-3</v>
      </c>
      <c r="P12" s="7">
        <f t="shared" si="1"/>
        <v>0.75964391691394773</v>
      </c>
      <c r="Q12" s="8">
        <v>27</v>
      </c>
      <c r="R12" s="8">
        <v>25.9</v>
      </c>
      <c r="S12" s="8">
        <v>52.1</v>
      </c>
      <c r="T12" s="7">
        <f>O12*F12*101.325/8.3145/META!C$23/(273.15+Fluxes!Q12)*10</f>
        <v>-8.6720898612180318E-3</v>
      </c>
      <c r="U12" s="24">
        <f t="shared" si="2"/>
        <v>-6.2439047000769831E-3</v>
      </c>
      <c r="V12" s="24"/>
    </row>
    <row r="13" spans="1:22" x14ac:dyDescent="0.25">
      <c r="A13" s="2" t="s">
        <v>23</v>
      </c>
      <c r="B13" s="4">
        <v>53</v>
      </c>
      <c r="C13" s="5">
        <v>67</v>
      </c>
      <c r="D13" s="5">
        <v>55</v>
      </c>
      <c r="E13" s="6">
        <v>78</v>
      </c>
      <c r="F13" s="8">
        <f>(META!C$24+AVERAGE(B13:E13)/10*META!C$23)</f>
        <v>6275.0619999999999</v>
      </c>
      <c r="G13" s="4">
        <v>0</v>
      </c>
      <c r="H13" s="5">
        <v>15</v>
      </c>
      <c r="I13" s="5">
        <v>30</v>
      </c>
      <c r="J13" s="6">
        <v>45</v>
      </c>
      <c r="K13" s="30">
        <v>1.669</v>
      </c>
      <c r="L13" s="31">
        <v>1.6259999999999999</v>
      </c>
      <c r="M13" s="31">
        <v>1.623</v>
      </c>
      <c r="N13" s="32">
        <v>1.607</v>
      </c>
      <c r="O13" s="24">
        <f t="shared" si="0"/>
        <v>-1.2600000000000005E-3</v>
      </c>
      <c r="P13" s="7">
        <f t="shared" si="1"/>
        <v>0.846970954356845</v>
      </c>
      <c r="Q13" s="8">
        <v>27</v>
      </c>
      <c r="R13" s="8">
        <v>26.9</v>
      </c>
      <c r="S13" s="8">
        <v>52.9</v>
      </c>
      <c r="T13" s="7">
        <f>O13*F13*101.325/8.3145/META!C$23/(273.15+Fluxes!Q13)*10</f>
        <v>-1.0218327200711334E-2</v>
      </c>
      <c r="U13" s="24">
        <f t="shared" si="2"/>
        <v>-7.3571955845121604E-3</v>
      </c>
      <c r="V13" s="24"/>
    </row>
    <row r="14" spans="1:22" x14ac:dyDescent="0.25">
      <c r="A14" s="2" t="s">
        <v>24</v>
      </c>
      <c r="B14" s="4">
        <v>60</v>
      </c>
      <c r="C14" s="5">
        <v>74</v>
      </c>
      <c r="D14" s="5">
        <v>60</v>
      </c>
      <c r="E14" s="6">
        <v>36</v>
      </c>
      <c r="F14" s="8">
        <f>(META!C$24+AVERAGE(B14:E14)/10*META!C$23)</f>
        <v>6094.42</v>
      </c>
      <c r="G14" s="4">
        <v>0</v>
      </c>
      <c r="H14" s="5">
        <v>15</v>
      </c>
      <c r="I14" s="5">
        <v>30</v>
      </c>
      <c r="J14" s="6">
        <v>45</v>
      </c>
      <c r="K14" s="30">
        <v>1.6359999999999999</v>
      </c>
      <c r="L14" s="31">
        <v>1.6619999999999999</v>
      </c>
      <c r="M14" s="31">
        <v>1.7290000000000001</v>
      </c>
      <c r="N14" s="32">
        <v>1.625</v>
      </c>
      <c r="O14" s="24">
        <f t="shared" si="0"/>
        <v>2.2666666666666983E-4</v>
      </c>
      <c r="P14" s="7">
        <f t="shared" si="1"/>
        <v>8.8514548238899631E-3</v>
      </c>
      <c r="Q14" s="8">
        <v>27</v>
      </c>
      <c r="R14" s="8">
        <v>27.1</v>
      </c>
      <c r="S14" s="8">
        <v>51.6</v>
      </c>
      <c r="T14" s="7">
        <f>O14*F14*101.325/8.3145/META!C$23/(273.15+Fluxes!Q14)*10</f>
        <v>1.7853002974279855E-3</v>
      </c>
      <c r="U14" s="24">
        <f t="shared" si="2"/>
        <v>1.2854162141481497E-3</v>
      </c>
      <c r="V14" s="24"/>
    </row>
    <row r="15" spans="1:22" x14ac:dyDescent="0.25">
      <c r="A15" s="51" t="s">
        <v>25</v>
      </c>
      <c r="B15" s="42">
        <v>75</v>
      </c>
      <c r="C15" s="43">
        <v>82</v>
      </c>
      <c r="D15" s="43">
        <v>81</v>
      </c>
      <c r="E15" s="44">
        <v>56</v>
      </c>
      <c r="F15" s="45">
        <f>(META!C$24+AVERAGE(B15:E15)/10*META!C$23)</f>
        <v>6597.076</v>
      </c>
      <c r="G15" s="42">
        <v>0</v>
      </c>
      <c r="H15" s="43">
        <v>15</v>
      </c>
      <c r="I15" s="43">
        <v>30</v>
      </c>
      <c r="J15" s="44">
        <v>45</v>
      </c>
      <c r="K15" s="46">
        <v>1.6890000000000001</v>
      </c>
      <c r="L15" s="47">
        <v>1.613</v>
      </c>
      <c r="M15" s="47">
        <v>1.5660000000000001</v>
      </c>
      <c r="N15" s="48">
        <v>1.51</v>
      </c>
      <c r="O15" s="49">
        <f t="shared" si="0"/>
        <v>-3.8933333333333341E-3</v>
      </c>
      <c r="P15" s="50">
        <f t="shared" si="1"/>
        <v>0.9900029027576196</v>
      </c>
      <c r="Q15" s="45">
        <v>27</v>
      </c>
      <c r="R15" s="45">
        <v>26.1</v>
      </c>
      <c r="S15" s="45">
        <v>49.3</v>
      </c>
      <c r="T15" s="50">
        <f>O15*F15*101.325/8.3145/META!C$23/(273.15+Fluxes!Q15)*10</f>
        <v>-3.3194361105316005E-2</v>
      </c>
      <c r="U15" s="49">
        <f t="shared" si="2"/>
        <v>-2.3899939995827523E-2</v>
      </c>
      <c r="V15" s="49"/>
    </row>
    <row r="16" spans="1:22" x14ac:dyDescent="0.25">
      <c r="A16" s="2" t="s">
        <v>26</v>
      </c>
      <c r="B16" s="4">
        <v>80</v>
      </c>
      <c r="C16" s="5">
        <v>78</v>
      </c>
      <c r="D16" s="5">
        <v>45</v>
      </c>
      <c r="E16" s="6">
        <v>80</v>
      </c>
      <c r="F16" s="8">
        <f>(META!C$24+AVERAGE(B16:E16)/10*META!C$23)</f>
        <v>6510.6820000000007</v>
      </c>
      <c r="G16" s="4">
        <v>0</v>
      </c>
      <c r="H16" s="5">
        <v>15</v>
      </c>
      <c r="I16" s="5">
        <v>30</v>
      </c>
      <c r="J16" s="6">
        <v>45</v>
      </c>
      <c r="K16" s="30">
        <v>1.667</v>
      </c>
      <c r="L16" s="31">
        <v>1.6339999999999999</v>
      </c>
      <c r="M16" s="31">
        <v>1.5569999999999999</v>
      </c>
      <c r="N16" s="32">
        <v>1.544</v>
      </c>
      <c r="O16" s="24">
        <f t="shared" si="0"/>
        <v>-2.973333333333333E-3</v>
      </c>
      <c r="P16" s="7">
        <f t="shared" si="1"/>
        <v>0.93572302192115897</v>
      </c>
      <c r="Q16" s="8">
        <v>27</v>
      </c>
      <c r="R16" s="8">
        <v>26.3</v>
      </c>
      <c r="S16" s="8">
        <v>51.6</v>
      </c>
      <c r="T16" s="7">
        <f>O16*F16*101.325/8.3145/META!C$23/(273.15+Fluxes!Q16)*10</f>
        <v>-2.5018503135714389E-2</v>
      </c>
      <c r="U16" s="24">
        <f t="shared" si="2"/>
        <v>-1.8013322257714362E-2</v>
      </c>
      <c r="V16" s="24"/>
    </row>
    <row r="17" spans="1:22" x14ac:dyDescent="0.25">
      <c r="A17" s="2" t="s">
        <v>27</v>
      </c>
      <c r="B17" s="4">
        <v>80</v>
      </c>
      <c r="C17" s="5">
        <v>63</v>
      </c>
      <c r="D17" s="5">
        <v>69</v>
      </c>
      <c r="E17" s="6">
        <v>75</v>
      </c>
      <c r="F17" s="8">
        <f>(META!C$24+AVERAGE(B17:E17)/10*META!C$23)</f>
        <v>6542.098</v>
      </c>
      <c r="G17" s="4">
        <v>0</v>
      </c>
      <c r="H17" s="5">
        <v>15</v>
      </c>
      <c r="I17" s="5">
        <v>30</v>
      </c>
      <c r="J17" s="6">
        <v>45</v>
      </c>
      <c r="K17" s="30">
        <v>1.609</v>
      </c>
      <c r="L17" s="31">
        <v>1.609</v>
      </c>
      <c r="M17" s="31">
        <v>1.5629999999999999</v>
      </c>
      <c r="N17" s="32">
        <v>1.5429999999999999</v>
      </c>
      <c r="O17" s="24">
        <f t="shared" si="0"/>
        <v>-1.6266666666666682E-3</v>
      </c>
      <c r="P17" s="7">
        <f t="shared" si="1"/>
        <v>0.89232613908872915</v>
      </c>
      <c r="Q17" s="8">
        <v>27</v>
      </c>
      <c r="R17" s="8">
        <v>26.8</v>
      </c>
      <c r="S17" s="8">
        <v>51.1</v>
      </c>
      <c r="T17" s="7">
        <f>O17*F17*101.325/8.3145/META!C$23/(273.15+Fluxes!Q17)*10</f>
        <v>-1.3753297950610859E-2</v>
      </c>
      <c r="U17" s="24">
        <f t="shared" si="2"/>
        <v>-9.9023745244398182E-3</v>
      </c>
      <c r="V17" s="24"/>
    </row>
    <row r="18" spans="1:22" x14ac:dyDescent="0.25">
      <c r="A18" s="2" t="s">
        <v>28</v>
      </c>
      <c r="B18" s="4">
        <v>69</v>
      </c>
      <c r="C18" s="5">
        <v>81</v>
      </c>
      <c r="D18" s="5">
        <v>74</v>
      </c>
      <c r="E18" s="6">
        <v>87</v>
      </c>
      <c r="F18" s="8">
        <f>(META!C$24+AVERAGE(B18:E18)/10*META!C$23)</f>
        <v>6730.594000000001</v>
      </c>
      <c r="G18" s="4">
        <v>0</v>
      </c>
      <c r="H18" s="5">
        <v>15</v>
      </c>
      <c r="I18" s="5">
        <v>30</v>
      </c>
      <c r="J18" s="6">
        <v>45</v>
      </c>
      <c r="K18" s="30">
        <v>1.67</v>
      </c>
      <c r="L18" s="31">
        <v>1.635</v>
      </c>
      <c r="M18" s="31">
        <v>1.623</v>
      </c>
      <c r="N18" s="32">
        <v>1.6259999999999999</v>
      </c>
      <c r="O18" s="24">
        <f t="shared" si="0"/>
        <v>-9.6000000000000089E-4</v>
      </c>
      <c r="P18" s="7">
        <f t="shared" si="1"/>
        <v>0.74004282655246478</v>
      </c>
      <c r="Q18" s="8">
        <v>27</v>
      </c>
      <c r="R18" s="8">
        <v>27.1</v>
      </c>
      <c r="S18" s="8">
        <v>49.5</v>
      </c>
      <c r="T18" s="7">
        <f>O18*F18*101.325/8.3145/META!C$23/(273.15+Fluxes!Q18)*10</f>
        <v>-8.3505650959480766E-3</v>
      </c>
      <c r="U18" s="24">
        <f t="shared" si="2"/>
        <v>-6.0124068690826163E-3</v>
      </c>
      <c r="V18" s="24"/>
    </row>
    <row r="19" spans="1:22" x14ac:dyDescent="0.25">
      <c r="A19" s="51" t="s">
        <v>29</v>
      </c>
      <c r="B19" s="42">
        <v>80</v>
      </c>
      <c r="C19" s="43">
        <v>46</v>
      </c>
      <c r="D19" s="43">
        <v>63</v>
      </c>
      <c r="E19" s="44">
        <v>63</v>
      </c>
      <c r="F19" s="45">
        <f>(META!C$24+AVERAGE(B19:E19)/10*META!C$23)</f>
        <v>6267.2080000000005</v>
      </c>
      <c r="G19" s="42">
        <v>0</v>
      </c>
      <c r="H19" s="43">
        <v>15</v>
      </c>
      <c r="I19" s="43">
        <v>30</v>
      </c>
      <c r="J19" s="44">
        <v>45</v>
      </c>
      <c r="K19" s="46">
        <v>1.6459999999999999</v>
      </c>
      <c r="L19" s="47">
        <v>1.6639999999999999</v>
      </c>
      <c r="M19" s="47">
        <v>1.5820000000000001</v>
      </c>
      <c r="N19" s="48">
        <v>1.617</v>
      </c>
      <c r="O19" s="49">
        <f t="shared" si="0"/>
        <v>-1.1266666666666641E-3</v>
      </c>
      <c r="P19" s="50">
        <f t="shared" si="1"/>
        <v>0.37046501070108284</v>
      </c>
      <c r="Q19" s="45">
        <v>27</v>
      </c>
      <c r="R19" s="45">
        <v>26.4</v>
      </c>
      <c r="S19" s="45">
        <v>51.7</v>
      </c>
      <c r="T19" s="50">
        <f>O19*F19*101.325/8.3145/META!C$23/(273.15+Fluxes!Q19)*10</f>
        <v>-9.1255866445856121E-3</v>
      </c>
      <c r="U19" s="49">
        <f t="shared" si="2"/>
        <v>-6.5704223841016414E-3</v>
      </c>
      <c r="V19" s="49"/>
    </row>
    <row r="20" spans="1:22" x14ac:dyDescent="0.25">
      <c r="A20" s="2" t="s">
        <v>30</v>
      </c>
      <c r="B20" s="4">
        <v>78</v>
      </c>
      <c r="C20" s="5">
        <v>96</v>
      </c>
      <c r="D20" s="5">
        <v>67</v>
      </c>
      <c r="E20" s="6">
        <v>77</v>
      </c>
      <c r="F20" s="8">
        <f>(META!C$24+AVERAGE(B20:E20)/10*META!C$23)</f>
        <v>6785.5720000000001</v>
      </c>
      <c r="G20" s="4">
        <v>0</v>
      </c>
      <c r="H20" s="5">
        <v>20</v>
      </c>
      <c r="I20" s="5">
        <v>40</v>
      </c>
      <c r="J20" s="6"/>
      <c r="K20" s="30">
        <v>1.627</v>
      </c>
      <c r="L20" s="31">
        <v>1.6830000000000001</v>
      </c>
      <c r="M20" s="31">
        <v>1.7010000000000001</v>
      </c>
      <c r="N20" s="32"/>
      <c r="O20" s="24">
        <f t="shared" si="0"/>
        <v>1.8500000000000016E-3</v>
      </c>
      <c r="P20" s="7">
        <f t="shared" si="1"/>
        <v>0.91920322291853196</v>
      </c>
      <c r="Q20" s="8">
        <v>27</v>
      </c>
      <c r="R20" s="8">
        <v>27.8</v>
      </c>
      <c r="S20" s="8">
        <v>53.5</v>
      </c>
      <c r="T20" s="7">
        <f>O20*F20*101.325/8.3145/META!C$23/(273.15+Fluxes!Q20)*10</f>
        <v>1.6223682191224931E-2</v>
      </c>
      <c r="U20" s="24">
        <f t="shared" si="2"/>
        <v>1.168105117768195E-2</v>
      </c>
      <c r="V20" s="24"/>
    </row>
    <row r="21" spans="1:22" x14ac:dyDescent="0.25">
      <c r="A21" s="2" t="s">
        <v>31</v>
      </c>
      <c r="B21" s="4">
        <v>70</v>
      </c>
      <c r="C21" s="5">
        <v>77</v>
      </c>
      <c r="D21" s="5">
        <v>75</v>
      </c>
      <c r="E21" s="6">
        <v>77</v>
      </c>
      <c r="F21" s="8">
        <f>(META!C$24+AVERAGE(B21:E21)/10*META!C$23)</f>
        <v>6636.3459999999995</v>
      </c>
      <c r="G21" s="4">
        <v>0</v>
      </c>
      <c r="H21" s="5">
        <v>20</v>
      </c>
      <c r="I21" s="5">
        <v>40</v>
      </c>
      <c r="J21" s="6"/>
      <c r="K21" s="30">
        <v>1.6120000000000001</v>
      </c>
      <c r="L21" s="31">
        <v>1.726</v>
      </c>
      <c r="M21" s="31">
        <v>1.7330000000000001</v>
      </c>
      <c r="N21" s="32"/>
      <c r="O21" s="24">
        <f t="shared" si="0"/>
        <v>3.0249999999999999E-3</v>
      </c>
      <c r="P21" s="7">
        <f t="shared" si="1"/>
        <v>0.79323484793758636</v>
      </c>
      <c r="Q21" s="8">
        <v>27</v>
      </c>
      <c r="R21" s="8">
        <v>27.7</v>
      </c>
      <c r="S21" s="8">
        <v>51.9</v>
      </c>
      <c r="T21" s="7">
        <f>O21*F21*101.325/8.3145/META!C$23/(273.15+Fluxes!Q21)*10</f>
        <v>2.5944519903956097E-2</v>
      </c>
      <c r="U21" s="24">
        <f t="shared" si="2"/>
        <v>1.8680054330848392E-2</v>
      </c>
      <c r="V21" s="24"/>
    </row>
    <row r="22" spans="1:22" x14ac:dyDescent="0.25">
      <c r="A22" s="2" t="s">
        <v>32</v>
      </c>
      <c r="B22" s="4">
        <v>77</v>
      </c>
      <c r="C22" s="5">
        <v>67</v>
      </c>
      <c r="D22" s="5">
        <v>62</v>
      </c>
      <c r="E22" s="6">
        <v>80</v>
      </c>
      <c r="F22" s="8">
        <f>(META!C$24+AVERAGE(B22:E22)/10*META!C$23)</f>
        <v>6534.2440000000006</v>
      </c>
      <c r="G22" s="4">
        <v>0</v>
      </c>
      <c r="H22" s="5">
        <v>20</v>
      </c>
      <c r="I22" s="5">
        <v>40</v>
      </c>
      <c r="J22" s="6"/>
      <c r="K22" s="30">
        <v>1.6870000000000001</v>
      </c>
      <c r="L22" s="31">
        <v>1.694</v>
      </c>
      <c r="M22" s="31">
        <v>1.669</v>
      </c>
      <c r="N22" s="32"/>
      <c r="O22" s="24">
        <f t="shared" si="0"/>
        <v>-4.5000000000000042E-4</v>
      </c>
      <c r="P22" s="7">
        <f t="shared" si="1"/>
        <v>0.48697394789579501</v>
      </c>
      <c r="Q22" s="8">
        <v>27</v>
      </c>
      <c r="R22" s="8">
        <v>27.9</v>
      </c>
      <c r="S22" s="8">
        <v>55.4</v>
      </c>
      <c r="T22" s="7">
        <f>O22*F22*101.325/8.3145/META!C$23/(273.15+Fluxes!Q22)*10</f>
        <v>-3.8001356572415919E-3</v>
      </c>
      <c r="U22" s="24">
        <f t="shared" si="2"/>
        <v>-2.7360976732139462E-3</v>
      </c>
      <c r="V22" s="24"/>
    </row>
    <row r="23" spans="1:22" x14ac:dyDescent="0.25">
      <c r="A23" s="51" t="s">
        <v>33</v>
      </c>
      <c r="B23" s="42">
        <v>62</v>
      </c>
      <c r="C23" s="52">
        <v>72</v>
      </c>
      <c r="D23" s="52">
        <v>81</v>
      </c>
      <c r="E23" s="44">
        <v>71</v>
      </c>
      <c r="F23" s="45">
        <f>(META!C$24+AVERAGE(B23:E23)/10*META!C$23)</f>
        <v>6534.2440000000006</v>
      </c>
      <c r="G23" s="42">
        <v>0</v>
      </c>
      <c r="H23" s="43">
        <v>20</v>
      </c>
      <c r="I23" s="43">
        <v>40</v>
      </c>
      <c r="J23" s="44"/>
      <c r="K23" s="46">
        <v>1.728</v>
      </c>
      <c r="L23" s="47">
        <v>1.649</v>
      </c>
      <c r="M23" s="47">
        <v>1.5680000000000001</v>
      </c>
      <c r="N23" s="48"/>
      <c r="O23" s="49">
        <f t="shared" si="0"/>
        <v>-3.9999999999999983E-3</v>
      </c>
      <c r="P23" s="50">
        <f t="shared" si="1"/>
        <v>0.9999479193791988</v>
      </c>
      <c r="Q23" s="45">
        <v>27</v>
      </c>
      <c r="R23" s="45">
        <v>27.1</v>
      </c>
      <c r="S23" s="45">
        <v>50.2</v>
      </c>
      <c r="T23" s="50">
        <f>O23*F23*101.325/8.3145/META!C$23/(273.15+Fluxes!Q23)*10</f>
        <v>-3.3778983619925214E-2</v>
      </c>
      <c r="U23" s="49">
        <f t="shared" si="2"/>
        <v>-2.4320868206346154E-2</v>
      </c>
      <c r="V23" s="49"/>
    </row>
    <row r="24" spans="1:22" x14ac:dyDescent="0.25">
      <c r="A24" s="2" t="s">
        <v>34</v>
      </c>
      <c r="B24" s="4">
        <v>89</v>
      </c>
      <c r="C24" s="18">
        <v>78</v>
      </c>
      <c r="D24" s="18">
        <v>76</v>
      </c>
      <c r="E24" s="6">
        <v>85</v>
      </c>
      <c r="F24" s="8">
        <f>(META!C$24+AVERAGE(B24:E24)/10*META!C$23)</f>
        <v>6864.1120000000001</v>
      </c>
      <c r="G24" s="4">
        <v>0</v>
      </c>
      <c r="H24" s="5">
        <v>20</v>
      </c>
      <c r="I24" s="5">
        <v>40</v>
      </c>
      <c r="J24" s="6"/>
      <c r="K24" s="30">
        <v>1.675</v>
      </c>
      <c r="L24" s="31">
        <v>1.51</v>
      </c>
      <c r="M24" s="31">
        <v>1.4830000000000001</v>
      </c>
      <c r="N24" s="32"/>
      <c r="O24" s="24">
        <f t="shared" si="0"/>
        <v>-4.7999999999999987E-3</v>
      </c>
      <c r="P24" s="7">
        <f t="shared" si="1"/>
        <v>0.85309636212163276</v>
      </c>
      <c r="Q24" s="8">
        <v>27</v>
      </c>
      <c r="R24" s="8">
        <v>26.7</v>
      </c>
      <c r="S24" s="8">
        <v>52.3</v>
      </c>
      <c r="T24" s="7">
        <f>O24*F24*101.325/8.3145/META!C$23/(273.15+Fluxes!Q24)*10</f>
        <v>-4.2581096172104767E-2</v>
      </c>
      <c r="U24" s="24">
        <f t="shared" si="2"/>
        <v>-3.0658389243915434E-2</v>
      </c>
      <c r="V24" s="24"/>
    </row>
    <row r="25" spans="1:22" x14ac:dyDescent="0.25">
      <c r="A25" s="2" t="s">
        <v>35</v>
      </c>
      <c r="B25" s="4">
        <v>70</v>
      </c>
      <c r="C25" s="18">
        <v>72</v>
      </c>
      <c r="D25" s="18">
        <v>77</v>
      </c>
      <c r="E25" s="6">
        <v>73</v>
      </c>
      <c r="F25" s="8">
        <f>(META!C$24+AVERAGE(B25:E25)/10*META!C$23)</f>
        <v>6581.3680000000004</v>
      </c>
      <c r="G25" s="4">
        <v>0</v>
      </c>
      <c r="H25" s="5">
        <v>20</v>
      </c>
      <c r="I25" s="5">
        <v>40</v>
      </c>
      <c r="J25" s="6"/>
      <c r="K25" s="30">
        <v>1.635</v>
      </c>
      <c r="L25" s="31">
        <v>1.6319999999999999</v>
      </c>
      <c r="M25" s="31">
        <v>1.5289999999999999</v>
      </c>
      <c r="N25" s="32"/>
      <c r="O25" s="24">
        <f t="shared" si="0"/>
        <v>-2.6500000000000022E-3</v>
      </c>
      <c r="P25" s="7">
        <f t="shared" si="1"/>
        <v>0.77120893200329532</v>
      </c>
      <c r="Q25" s="8">
        <v>27</v>
      </c>
      <c r="R25" s="8">
        <v>27.1</v>
      </c>
      <c r="S25" s="8">
        <v>57.7</v>
      </c>
      <c r="T25" s="7">
        <f>O25*F25*101.325/8.3145/META!C$23/(273.15+Fluxes!Q25)*10</f>
        <v>-2.2539967628697966E-2</v>
      </c>
      <c r="U25" s="24">
        <f t="shared" si="2"/>
        <v>-1.6228776692662535E-2</v>
      </c>
      <c r="V25" s="24"/>
    </row>
    <row r="26" spans="1:22" x14ac:dyDescent="0.25">
      <c r="A26" s="2" t="s">
        <v>36</v>
      </c>
      <c r="B26" s="4">
        <v>68</v>
      </c>
      <c r="C26" s="18">
        <v>93</v>
      </c>
      <c r="D26" s="18">
        <v>84</v>
      </c>
      <c r="E26" s="6">
        <v>75</v>
      </c>
      <c r="F26" s="8">
        <f>(META!C$24+AVERAGE(B26:E26)/10*META!C$23)</f>
        <v>6801.2800000000007</v>
      </c>
      <c r="G26" s="4">
        <v>0</v>
      </c>
      <c r="H26" s="5">
        <v>20</v>
      </c>
      <c r="I26" s="5">
        <v>40</v>
      </c>
      <c r="J26" s="6"/>
      <c r="K26" s="30">
        <v>1.661</v>
      </c>
      <c r="L26" s="31">
        <v>1.45</v>
      </c>
      <c r="M26" s="31">
        <v>1.4319999999999999</v>
      </c>
      <c r="N26" s="32"/>
      <c r="O26" s="24">
        <f t="shared" si="0"/>
        <v>-5.7250000000000027E-3</v>
      </c>
      <c r="P26" s="7">
        <f t="shared" si="1"/>
        <v>0.80855929938531768</v>
      </c>
      <c r="Q26" s="8">
        <v>27</v>
      </c>
      <c r="R26" s="8">
        <v>27</v>
      </c>
      <c r="S26" s="8">
        <v>47.4</v>
      </c>
      <c r="T26" s="7">
        <f>O26*F26*101.325/8.3145/META!C$23/(273.15+Fluxes!Q26)*10</f>
        <v>-5.0321941020095698E-2</v>
      </c>
      <c r="U26" s="24">
        <f t="shared" si="2"/>
        <v>-3.6231797534468903E-2</v>
      </c>
      <c r="V26" s="24"/>
    </row>
    <row r="27" spans="1:22" x14ac:dyDescent="0.25">
      <c r="A27" s="51" t="s">
        <v>37</v>
      </c>
      <c r="B27" s="42">
        <v>83</v>
      </c>
      <c r="C27" s="52">
        <v>63</v>
      </c>
      <c r="D27" s="52">
        <v>82</v>
      </c>
      <c r="E27" s="44">
        <v>75</v>
      </c>
      <c r="F27" s="45">
        <f>(META!C$24+AVERAGE(B27:E27)/10*META!C$23)</f>
        <v>6667.7620000000006</v>
      </c>
      <c r="G27" s="42">
        <v>0</v>
      </c>
      <c r="H27" s="43">
        <v>20</v>
      </c>
      <c r="I27" s="43">
        <v>40</v>
      </c>
      <c r="J27" s="44"/>
      <c r="K27" s="46">
        <v>1.7070000000000001</v>
      </c>
      <c r="L27" s="47">
        <v>1.54</v>
      </c>
      <c r="M27" s="47">
        <v>1.4730000000000001</v>
      </c>
      <c r="N27" s="48"/>
      <c r="O27" s="49">
        <f t="shared" si="0"/>
        <v>-5.8499999999999993E-3</v>
      </c>
      <c r="P27" s="50">
        <f t="shared" si="1"/>
        <v>0.94261711846122065</v>
      </c>
      <c r="Q27" s="45">
        <v>27</v>
      </c>
      <c r="R27" s="45">
        <v>26.1</v>
      </c>
      <c r="S27" s="45">
        <v>47.1</v>
      </c>
      <c r="T27" s="50">
        <f>O27*F27*101.325/8.3145/META!C$23/(273.15+Fluxes!Q27)*10</f>
        <v>-5.0411218450459809E-2</v>
      </c>
      <c r="U27" s="49">
        <f t="shared" si="2"/>
        <v>-3.6296077284331069E-2</v>
      </c>
      <c r="V27" s="49"/>
    </row>
    <row r="28" spans="1:22" x14ac:dyDescent="0.25">
      <c r="A28" s="2" t="s">
        <v>38</v>
      </c>
      <c r="B28" s="4">
        <v>50</v>
      </c>
      <c r="C28" s="18">
        <v>64</v>
      </c>
      <c r="D28" s="18">
        <v>70</v>
      </c>
      <c r="E28" s="6">
        <v>68</v>
      </c>
      <c r="F28" s="8">
        <f>(META!C$24+AVERAGE(B28:E28)/10*META!C$23)</f>
        <v>6267.2080000000005</v>
      </c>
      <c r="G28" s="4">
        <v>0</v>
      </c>
      <c r="H28" s="5">
        <v>20</v>
      </c>
      <c r="I28" s="5">
        <v>40</v>
      </c>
      <c r="J28" s="6"/>
      <c r="K28" s="30">
        <v>1.6359999999999999</v>
      </c>
      <c r="L28" s="31">
        <v>1.5629999999999999</v>
      </c>
      <c r="M28" s="31">
        <v>1.494</v>
      </c>
      <c r="N28" s="32"/>
      <c r="O28" s="24">
        <f t="shared" si="0"/>
        <v>-3.5499999999999976E-3</v>
      </c>
      <c r="P28" s="7">
        <f t="shared" si="1"/>
        <v>0.99973557215574793</v>
      </c>
      <c r="Q28" s="8">
        <v>27</v>
      </c>
      <c r="R28" s="8">
        <v>27.2</v>
      </c>
      <c r="S28" s="8">
        <v>47.5</v>
      </c>
      <c r="T28" s="7">
        <f>O28*F28*101.325/8.3145/META!C$23/(273.15+Fluxes!Q28)*10</f>
        <v>-2.8753697563561224E-2</v>
      </c>
      <c r="U28" s="24">
        <f t="shared" si="2"/>
        <v>-2.0702662245764079E-2</v>
      </c>
      <c r="V28" s="24"/>
    </row>
    <row r="29" spans="1:22" x14ac:dyDescent="0.25">
      <c r="A29" s="2" t="s">
        <v>39</v>
      </c>
      <c r="B29" s="4">
        <v>84</v>
      </c>
      <c r="C29" s="18">
        <v>79</v>
      </c>
      <c r="D29" s="18">
        <v>95</v>
      </c>
      <c r="E29" s="6">
        <v>77</v>
      </c>
      <c r="F29" s="8">
        <f>(META!C$24+AVERAGE(B29:E29)/10*META!C$23)</f>
        <v>6919.09</v>
      </c>
      <c r="G29" s="4">
        <v>0</v>
      </c>
      <c r="H29" s="5">
        <v>20</v>
      </c>
      <c r="I29" s="5">
        <v>40</v>
      </c>
      <c r="J29" s="6"/>
      <c r="K29" s="30">
        <v>1.6639999999999999</v>
      </c>
      <c r="L29" s="31">
        <v>1.58</v>
      </c>
      <c r="M29" s="31">
        <v>1.504</v>
      </c>
      <c r="N29" s="32"/>
      <c r="O29" s="24">
        <f t="shared" si="0"/>
        <v>-3.9999999999999983E-3</v>
      </c>
      <c r="P29" s="7">
        <f t="shared" si="1"/>
        <v>0.99916736053288946</v>
      </c>
      <c r="Q29" s="8">
        <v>27</v>
      </c>
      <c r="R29" s="8">
        <v>26.8</v>
      </c>
      <c r="S29" s="8">
        <v>46.8</v>
      </c>
      <c r="T29" s="7">
        <f>O29*F29*101.325/8.3145/META!C$23/(273.15+Fluxes!Q29)*10</f>
        <v>-3.5768457341780989E-2</v>
      </c>
      <c r="U29" s="24">
        <f t="shared" si="2"/>
        <v>-2.5753289286082309E-2</v>
      </c>
      <c r="V29" s="24"/>
    </row>
    <row r="30" spans="1:22" x14ac:dyDescent="0.25">
      <c r="A30" s="2" t="s">
        <v>40</v>
      </c>
      <c r="B30" s="4">
        <v>80</v>
      </c>
      <c r="C30" s="18">
        <v>74</v>
      </c>
      <c r="D30" s="18">
        <v>85</v>
      </c>
      <c r="E30" s="6">
        <v>85</v>
      </c>
      <c r="F30" s="8">
        <f>(META!C$24+AVERAGE(B30:E30)/10*META!C$23)</f>
        <v>6832.6959999999999</v>
      </c>
      <c r="G30" s="4">
        <v>0</v>
      </c>
      <c r="H30" s="5">
        <v>20</v>
      </c>
      <c r="I30" s="5">
        <v>40</v>
      </c>
      <c r="J30" s="6"/>
      <c r="K30" s="30">
        <v>1.6779999999999999</v>
      </c>
      <c r="L30" s="31">
        <v>1.4590000000000001</v>
      </c>
      <c r="M30" s="31">
        <v>1.365</v>
      </c>
      <c r="N30" s="32"/>
      <c r="O30" s="24">
        <f t="shared" si="0"/>
        <v>-7.8249999999999986E-3</v>
      </c>
      <c r="P30" s="7">
        <f t="shared" si="1"/>
        <v>0.94952056653270134</v>
      </c>
      <c r="Q30" s="8">
        <v>27</v>
      </c>
      <c r="R30" s="8">
        <v>26</v>
      </c>
      <c r="S30" s="8">
        <v>39.9</v>
      </c>
      <c r="T30" s="7">
        <f>O30*F30*101.325/8.3145/META!C$23/(273.15+Fluxes!Q30)*10</f>
        <v>-6.9098351049304299E-2</v>
      </c>
      <c r="U30" s="24">
        <f t="shared" si="2"/>
        <v>-4.9750812755499099E-2</v>
      </c>
      <c r="V30" s="24"/>
    </row>
    <row r="31" spans="1:22" x14ac:dyDescent="0.25">
      <c r="A31" s="51" t="s">
        <v>41</v>
      </c>
      <c r="B31" s="42">
        <v>75</v>
      </c>
      <c r="C31" s="52">
        <v>63</v>
      </c>
      <c r="D31" s="52">
        <v>82</v>
      </c>
      <c r="E31" s="44">
        <v>54</v>
      </c>
      <c r="F31" s="45">
        <f>(META!C$24+AVERAGE(B31:E31)/10*META!C$23)</f>
        <v>6439.9960000000001</v>
      </c>
      <c r="G31" s="42">
        <v>0</v>
      </c>
      <c r="H31" s="43">
        <v>20</v>
      </c>
      <c r="I31" s="43">
        <v>40</v>
      </c>
      <c r="J31" s="44"/>
      <c r="K31" s="46">
        <v>1.6359999999999999</v>
      </c>
      <c r="L31" s="47">
        <v>1.484</v>
      </c>
      <c r="M31" s="47">
        <v>1.363</v>
      </c>
      <c r="N31" s="48"/>
      <c r="O31" s="49">
        <f t="shared" si="0"/>
        <v>-6.8249999999999977E-3</v>
      </c>
      <c r="P31" s="50">
        <f t="shared" si="1"/>
        <v>0.99572029142989504</v>
      </c>
      <c r="Q31" s="45">
        <v>27</v>
      </c>
      <c r="R31" s="45">
        <v>26.1</v>
      </c>
      <c r="S31" s="45">
        <v>46.3</v>
      </c>
      <c r="T31" s="50">
        <f>O31*F31*101.325/8.3145/META!C$23/(273.15+Fluxes!Q31)*10</f>
        <v>-5.6804074996293398E-2</v>
      </c>
      <c r="U31" s="49">
        <f t="shared" si="2"/>
        <v>-4.0898933997331244E-2</v>
      </c>
      <c r="V31" s="49"/>
    </row>
    <row r="32" spans="1:22" x14ac:dyDescent="0.25">
      <c r="A32" s="2" t="s">
        <v>42</v>
      </c>
      <c r="B32" s="4">
        <v>77</v>
      </c>
      <c r="C32" s="18">
        <v>80</v>
      </c>
      <c r="D32" s="18">
        <v>80</v>
      </c>
      <c r="E32" s="6">
        <v>77</v>
      </c>
      <c r="F32" s="8">
        <f>(META!C$24+AVERAGE(B32:E32)/10*META!C$23)</f>
        <v>6754.1559999999999</v>
      </c>
      <c r="G32" s="4">
        <v>0</v>
      </c>
      <c r="H32" s="5">
        <v>20</v>
      </c>
      <c r="I32" s="5">
        <v>40</v>
      </c>
      <c r="J32" s="6"/>
      <c r="K32" s="30">
        <v>1.6439999999999999</v>
      </c>
      <c r="L32" s="31">
        <v>1.5620000000000001</v>
      </c>
      <c r="M32" s="31">
        <v>1.468</v>
      </c>
      <c r="N32" s="32"/>
      <c r="O32" s="24">
        <f t="shared" si="0"/>
        <v>-4.3999999999999985E-3</v>
      </c>
      <c r="P32" s="7">
        <f t="shared" si="1"/>
        <v>0.99845281072717895</v>
      </c>
      <c r="Q32" s="8">
        <v>27.2</v>
      </c>
      <c r="R32" s="8">
        <v>27</v>
      </c>
      <c r="S32" s="8">
        <v>54.9</v>
      </c>
      <c r="T32" s="7">
        <f>O32*F32*101.325/8.3145/META!C$23/(273.15+Fluxes!Q32)*10</f>
        <v>-3.8381833220107159E-2</v>
      </c>
      <c r="U32" s="24">
        <f t="shared" si="2"/>
        <v>-2.7634919918477156E-2</v>
      </c>
      <c r="V32" s="24"/>
    </row>
    <row r="33" spans="1:22" x14ac:dyDescent="0.25">
      <c r="A33" s="2" t="s">
        <v>43</v>
      </c>
      <c r="B33" s="4">
        <v>73</v>
      </c>
      <c r="C33" s="18">
        <v>63</v>
      </c>
      <c r="D33" s="18">
        <v>76</v>
      </c>
      <c r="E33" s="6">
        <v>78</v>
      </c>
      <c r="F33" s="8">
        <f>(META!C$24+AVERAGE(B33:E33)/10*META!C$23)</f>
        <v>6565.66</v>
      </c>
      <c r="G33" s="4">
        <v>0</v>
      </c>
      <c r="H33" s="5">
        <v>20</v>
      </c>
      <c r="I33" s="5">
        <v>40</v>
      </c>
      <c r="J33" s="6"/>
      <c r="K33" s="30">
        <v>1.671</v>
      </c>
      <c r="L33" s="31">
        <v>1.651</v>
      </c>
      <c r="M33" s="31">
        <v>1.579</v>
      </c>
      <c r="N33" s="32"/>
      <c r="O33" s="24">
        <f t="shared" si="0"/>
        <v>-2.3000000000000021E-3</v>
      </c>
      <c r="P33" s="7">
        <f t="shared" si="1"/>
        <v>0.90375854214123019</v>
      </c>
      <c r="Q33" s="8">
        <v>27.2</v>
      </c>
      <c r="R33" s="8">
        <v>26.7</v>
      </c>
      <c r="S33" s="8">
        <v>55.4</v>
      </c>
      <c r="T33" s="7">
        <f>O33*F33*101.325/8.3145/META!C$23/(273.15+Fluxes!Q33)*10</f>
        <v>-1.9503303337497852E-2</v>
      </c>
      <c r="U33" s="24">
        <f t="shared" si="2"/>
        <v>-1.4042378402998455E-2</v>
      </c>
      <c r="V33" s="24"/>
    </row>
    <row r="34" spans="1:22" x14ac:dyDescent="0.25">
      <c r="A34" s="2" t="s">
        <v>44</v>
      </c>
      <c r="B34" s="4">
        <v>87</v>
      </c>
      <c r="C34" s="18">
        <v>50</v>
      </c>
      <c r="D34" s="18">
        <v>50</v>
      </c>
      <c r="E34" s="6">
        <v>80</v>
      </c>
      <c r="F34" s="8">
        <f>(META!C$24+AVERAGE(B34:E34)/10*META!C$23)</f>
        <v>6385.018</v>
      </c>
      <c r="G34" s="4">
        <v>0</v>
      </c>
      <c r="H34" s="5">
        <v>20</v>
      </c>
      <c r="I34" s="5">
        <v>40</v>
      </c>
      <c r="J34" s="6"/>
      <c r="K34" s="30">
        <v>1.64</v>
      </c>
      <c r="L34" s="31">
        <v>1.663</v>
      </c>
      <c r="M34" s="31">
        <v>1.7170000000000001</v>
      </c>
      <c r="N34" s="32"/>
      <c r="O34" s="24">
        <f t="shared" si="0"/>
        <v>1.9250000000000044E-3</v>
      </c>
      <c r="P34" s="7">
        <f t="shared" si="1"/>
        <v>0.94874119906123355</v>
      </c>
      <c r="Q34" s="8">
        <v>27.2</v>
      </c>
      <c r="R34" s="8">
        <v>26.7</v>
      </c>
      <c r="S34" s="8">
        <v>55</v>
      </c>
      <c r="T34" s="7">
        <f>O34*F34*101.325/8.3145/META!C$23/(273.15+Fluxes!Q34)*10</f>
        <v>1.5874308276671429E-2</v>
      </c>
      <c r="U34" s="24">
        <f t="shared" si="2"/>
        <v>1.1429501959203428E-2</v>
      </c>
      <c r="V34" s="24"/>
    </row>
    <row r="35" spans="1:22" ht="15.75" thickBot="1" x14ac:dyDescent="0.3">
      <c r="A35" s="86" t="s">
        <v>45</v>
      </c>
      <c r="B35" s="87">
        <v>75</v>
      </c>
      <c r="C35" s="88">
        <v>78</v>
      </c>
      <c r="D35" s="88">
        <v>66</v>
      </c>
      <c r="E35" s="89">
        <v>66</v>
      </c>
      <c r="F35" s="90">
        <f>(META!C$24+AVERAGE(B35:E35)/10*META!C$23)</f>
        <v>6526.39</v>
      </c>
      <c r="G35" s="87">
        <v>0</v>
      </c>
      <c r="H35" s="91">
        <v>20</v>
      </c>
      <c r="I35" s="91">
        <v>40</v>
      </c>
      <c r="J35" s="89"/>
      <c r="K35" s="92">
        <v>1.665</v>
      </c>
      <c r="L35" s="93">
        <v>1.65</v>
      </c>
      <c r="M35" s="93">
        <v>1.641</v>
      </c>
      <c r="N35" s="94"/>
      <c r="O35" s="95">
        <f t="shared" si="0"/>
        <v>-6.0000000000000049E-4</v>
      </c>
      <c r="P35" s="96">
        <f t="shared" si="1"/>
        <v>0.97959183673469252</v>
      </c>
      <c r="Q35" s="90">
        <v>27.7</v>
      </c>
      <c r="R35" s="90">
        <v>27.2</v>
      </c>
      <c r="S35" s="90">
        <v>55.5</v>
      </c>
      <c r="T35" s="96">
        <f>O35*F35*101.325/8.3145/META!C$23/(273.15+Fluxes!Q35)*10</f>
        <v>-5.048982246270527E-3</v>
      </c>
      <c r="U35" s="95">
        <f t="shared" si="2"/>
        <v>-3.6352672173147792E-3</v>
      </c>
      <c r="V35" s="95"/>
    </row>
    <row r="36" spans="1:22" ht="15.75" thickTop="1" x14ac:dyDescent="0.25">
      <c r="A36" s="2" t="s">
        <v>46</v>
      </c>
      <c r="B36" s="4">
        <v>94</v>
      </c>
      <c r="C36" s="18">
        <v>80</v>
      </c>
      <c r="D36" s="18">
        <v>96</v>
      </c>
      <c r="E36" s="6">
        <v>79</v>
      </c>
      <c r="F36" s="8">
        <f>(META!C$24+AVERAGE(B36:E36)/10*META!C$23)</f>
        <v>7029.0460000000003</v>
      </c>
      <c r="G36" s="4">
        <v>0</v>
      </c>
      <c r="H36" s="18">
        <v>20</v>
      </c>
      <c r="I36" s="18">
        <v>40</v>
      </c>
      <c r="J36" s="6"/>
      <c r="K36" s="30">
        <v>1.6759999999999999</v>
      </c>
      <c r="L36" s="33">
        <v>1.577</v>
      </c>
      <c r="M36" s="33">
        <v>1.458</v>
      </c>
      <c r="N36" s="32"/>
      <c r="O36" s="24">
        <f>SLOPE(K36:N36,G36:J36)</f>
        <v>-5.4499999999999991E-3</v>
      </c>
      <c r="P36" s="7">
        <f>RSQ(K36:N36,G36:J36)</f>
        <v>0.99720224939148905</v>
      </c>
      <c r="Q36" s="8">
        <v>25.6</v>
      </c>
      <c r="R36" s="8">
        <v>25.7</v>
      </c>
      <c r="S36" s="8">
        <v>41.7</v>
      </c>
      <c r="T36" s="7">
        <f>O36*F36*101.325/8.3145/META!C$23/(273.15+Fluxes!Q36)*10</f>
        <v>-4.9741005515101668E-2</v>
      </c>
      <c r="U36" s="24">
        <f t="shared" si="2"/>
        <v>-3.5813523970873194E-2</v>
      </c>
      <c r="V36" s="97">
        <v>5.3254788194370057</v>
      </c>
    </row>
    <row r="37" spans="1:22" x14ac:dyDescent="0.25">
      <c r="A37" s="2" t="s">
        <v>47</v>
      </c>
      <c r="B37" s="4">
        <v>98</v>
      </c>
      <c r="C37" s="18">
        <v>98</v>
      </c>
      <c r="D37" s="18">
        <v>73</v>
      </c>
      <c r="E37" s="6">
        <v>61</v>
      </c>
      <c r="F37" s="8">
        <f>(META!C$24+AVERAGE(B37:E37)/10*META!C$23)</f>
        <v>6879.82</v>
      </c>
      <c r="G37" s="4">
        <v>0</v>
      </c>
      <c r="H37" s="5">
        <v>20</v>
      </c>
      <c r="I37" s="5">
        <v>40</v>
      </c>
      <c r="J37" s="6"/>
      <c r="K37" s="30">
        <v>1.6739999999999999</v>
      </c>
      <c r="L37" s="33">
        <v>1.6519999999999999</v>
      </c>
      <c r="M37" s="33">
        <v>1.6220000000000001</v>
      </c>
      <c r="N37" s="32"/>
      <c r="O37" s="24">
        <f t="shared" ref="O37:O43" si="3">SLOPE(K37:N37,G37:J37)</f>
        <v>-1.2999999999999956E-3</v>
      </c>
      <c r="P37" s="7">
        <f t="shared" ref="P37:P43" si="4">RSQ(K37:N37,G37:J37)</f>
        <v>0.99217221135029388</v>
      </c>
      <c r="Q37" s="8">
        <v>25.6</v>
      </c>
      <c r="R37" s="8">
        <v>26.1</v>
      </c>
      <c r="S37" s="8">
        <v>52.7</v>
      </c>
      <c r="T37" s="7">
        <f>O37*F37*101.325/8.3145/META!C$23/(273.15+Fluxes!Q37)*10</f>
        <v>-1.1612937817724121E-2</v>
      </c>
      <c r="U37" s="24">
        <f t="shared" si="2"/>
        <v>-8.3613152287613669E-3</v>
      </c>
      <c r="V37" s="97">
        <v>3.1049219001634749</v>
      </c>
    </row>
    <row r="38" spans="1:22" x14ac:dyDescent="0.25">
      <c r="A38" s="2" t="s">
        <v>48</v>
      </c>
      <c r="B38" s="4">
        <v>82</v>
      </c>
      <c r="C38" s="18">
        <v>90</v>
      </c>
      <c r="D38" s="18">
        <v>80</v>
      </c>
      <c r="E38" s="6">
        <v>93</v>
      </c>
      <c r="F38" s="8">
        <f>(META!C$24+AVERAGE(B38:E38)/10*META!C$23)</f>
        <v>6997.63</v>
      </c>
      <c r="G38" s="4">
        <v>0</v>
      </c>
      <c r="H38" s="5">
        <v>20</v>
      </c>
      <c r="I38" s="5">
        <v>40</v>
      </c>
      <c r="J38" s="6"/>
      <c r="K38" s="37">
        <v>1.71</v>
      </c>
      <c r="L38" s="38">
        <v>1.6579999999999999</v>
      </c>
      <c r="M38" s="38">
        <v>1.7</v>
      </c>
      <c r="N38" s="32"/>
      <c r="O38" s="24">
        <f t="shared" si="3"/>
        <v>-2.5000000000000022E-4</v>
      </c>
      <c r="P38" s="7">
        <f t="shared" si="4"/>
        <v>3.2837127845884405E-2</v>
      </c>
      <c r="Q38" s="8">
        <v>25.6</v>
      </c>
      <c r="R38" s="8">
        <v>26.1</v>
      </c>
      <c r="S38" s="8">
        <v>54.1</v>
      </c>
      <c r="T38" s="7">
        <f>O38*F38*101.325/8.3145/META!C$23/(273.15+Fluxes!Q38)*10</f>
        <v>-2.2714995579446386E-3</v>
      </c>
      <c r="U38" s="24">
        <f t="shared" si="2"/>
        <v>-1.6354796817201396E-3</v>
      </c>
      <c r="V38" s="97">
        <v>3.1143126963763605</v>
      </c>
    </row>
    <row r="39" spans="1:22" x14ac:dyDescent="0.25">
      <c r="A39" s="51" t="s">
        <v>49</v>
      </c>
      <c r="B39" s="42">
        <v>64</v>
      </c>
      <c r="C39" s="52">
        <v>62</v>
      </c>
      <c r="D39" s="52">
        <v>85</v>
      </c>
      <c r="E39" s="44">
        <v>85</v>
      </c>
      <c r="F39" s="45">
        <f>(META!C$24+AVERAGE(B39:E39)/10*META!C$23)</f>
        <v>6612.7839999999997</v>
      </c>
      <c r="G39" s="42">
        <v>0</v>
      </c>
      <c r="H39" s="43">
        <v>20</v>
      </c>
      <c r="I39" s="43">
        <v>40</v>
      </c>
      <c r="J39" s="44"/>
      <c r="K39" s="46">
        <v>1.706</v>
      </c>
      <c r="L39" s="47">
        <v>1.6879999999999999</v>
      </c>
      <c r="M39" s="47">
        <v>1.6850000000000001</v>
      </c>
      <c r="N39" s="48"/>
      <c r="O39" s="49">
        <f t="shared" si="3"/>
        <v>-5.2499999999999769E-4</v>
      </c>
      <c r="P39" s="50">
        <f t="shared" si="4"/>
        <v>0.85465116279069453</v>
      </c>
      <c r="Q39" s="45">
        <v>25.6</v>
      </c>
      <c r="R39" s="45">
        <v>26.3</v>
      </c>
      <c r="S39" s="45">
        <v>47.9</v>
      </c>
      <c r="T39" s="50">
        <f>O39*F39*101.325/8.3145/META!C$23/(273.15+Fluxes!Q39)*10</f>
        <v>-4.507806994488839E-3</v>
      </c>
      <c r="U39" s="49">
        <f t="shared" si="2"/>
        <v>-3.2456210360319641E-3</v>
      </c>
      <c r="V39" s="98">
        <v>3.7062248985097388</v>
      </c>
    </row>
    <row r="40" spans="1:22" x14ac:dyDescent="0.25">
      <c r="A40" s="2" t="s">
        <v>50</v>
      </c>
      <c r="B40" s="4">
        <v>64</v>
      </c>
      <c r="C40" s="18">
        <v>68</v>
      </c>
      <c r="D40" s="18">
        <v>88</v>
      </c>
      <c r="E40" s="6">
        <v>63</v>
      </c>
      <c r="F40" s="8">
        <f>(META!C$24+AVERAGE(B40:E40)/10*META!C$23)</f>
        <v>6510.6820000000007</v>
      </c>
      <c r="G40" s="4">
        <v>0</v>
      </c>
      <c r="H40" s="5">
        <v>20</v>
      </c>
      <c r="I40" s="5">
        <v>40</v>
      </c>
      <c r="J40" s="6"/>
      <c r="K40" s="37">
        <v>1.663</v>
      </c>
      <c r="L40" s="31">
        <v>1.6859999999999999</v>
      </c>
      <c r="M40" s="31">
        <v>1.663</v>
      </c>
      <c r="N40" s="32"/>
      <c r="O40" s="24">
        <f t="shared" si="3"/>
        <v>0</v>
      </c>
      <c r="P40" s="7">
        <f t="shared" si="4"/>
        <v>0</v>
      </c>
      <c r="Q40" s="8">
        <v>25.2</v>
      </c>
      <c r="R40" s="8">
        <v>25.1</v>
      </c>
      <c r="S40" s="8">
        <v>49.3</v>
      </c>
      <c r="T40" s="7">
        <f>O40*F40*101.325/8.3145/META!C$23/(273.15+Fluxes!Q40)*10</f>
        <v>0</v>
      </c>
      <c r="U40" s="24">
        <f t="shared" si="2"/>
        <v>0</v>
      </c>
      <c r="V40" s="97">
        <v>2.815816450423835</v>
      </c>
    </row>
    <row r="41" spans="1:22" x14ac:dyDescent="0.25">
      <c r="A41" s="2" t="s">
        <v>51</v>
      </c>
      <c r="B41" s="4">
        <v>75</v>
      </c>
      <c r="C41" s="18">
        <v>71</v>
      </c>
      <c r="D41" s="18">
        <v>64</v>
      </c>
      <c r="E41" s="6">
        <v>54</v>
      </c>
      <c r="F41" s="8">
        <f>(META!C$24+AVERAGE(B41:E41)/10*META!C$23)</f>
        <v>6361.4560000000001</v>
      </c>
      <c r="G41" s="4">
        <v>0</v>
      </c>
      <c r="H41" s="5">
        <v>20</v>
      </c>
      <c r="I41" s="5">
        <v>40</v>
      </c>
      <c r="J41" s="6"/>
      <c r="K41" s="30">
        <v>1.665</v>
      </c>
      <c r="L41" s="31">
        <v>1.607</v>
      </c>
      <c r="M41" s="31">
        <v>1.5960000000000001</v>
      </c>
      <c r="N41" s="32"/>
      <c r="O41" s="24">
        <f t="shared" si="3"/>
        <v>-1.7249999999999987E-3</v>
      </c>
      <c r="P41" s="7">
        <f t="shared" si="4"/>
        <v>0.86605626970652327</v>
      </c>
      <c r="Q41" s="8">
        <v>25.2</v>
      </c>
      <c r="R41" s="8">
        <v>25.2</v>
      </c>
      <c r="S41" s="8">
        <v>51.6</v>
      </c>
      <c r="T41" s="7">
        <f>O41*F41*101.325/8.3145/META!C$23/(273.15+Fluxes!Q41)*10</f>
        <v>-1.4267542384959709E-2</v>
      </c>
      <c r="U41" s="24">
        <f t="shared" si="2"/>
        <v>-1.0272630517170991E-2</v>
      </c>
      <c r="V41" s="97">
        <v>2.016670014580217</v>
      </c>
    </row>
    <row r="42" spans="1:22" x14ac:dyDescent="0.25">
      <c r="A42" s="2" t="s">
        <v>52</v>
      </c>
      <c r="B42" s="4">
        <v>82</v>
      </c>
      <c r="C42" s="18">
        <v>84</v>
      </c>
      <c r="D42" s="18">
        <v>96</v>
      </c>
      <c r="E42" s="6">
        <v>86</v>
      </c>
      <c r="F42" s="8">
        <f>(META!C$24+AVERAGE(B42:E42)/10*META!C$23)</f>
        <v>7021.192</v>
      </c>
      <c r="G42" s="4">
        <v>0</v>
      </c>
      <c r="H42" s="5">
        <v>20</v>
      </c>
      <c r="I42" s="5">
        <v>40</v>
      </c>
      <c r="J42" s="6"/>
      <c r="K42" s="30">
        <v>1.6879999999999999</v>
      </c>
      <c r="L42" s="31">
        <v>1.657</v>
      </c>
      <c r="M42" s="31">
        <v>1.65</v>
      </c>
      <c r="N42" s="32"/>
      <c r="O42" s="24">
        <f t="shared" si="3"/>
        <v>-9.5000000000000087E-4</v>
      </c>
      <c r="P42" s="7">
        <f t="shared" si="4"/>
        <v>0.88264058679706792</v>
      </c>
      <c r="Q42" s="8">
        <v>25.2</v>
      </c>
      <c r="R42" s="8">
        <v>25.3</v>
      </c>
      <c r="S42" s="8">
        <v>53.7</v>
      </c>
      <c r="T42" s="7">
        <f>O42*F42*101.325/8.3145/META!C$23/(273.15+Fluxes!Q42)*10</f>
        <v>-8.6723740038050518E-3</v>
      </c>
      <c r="U42" s="24">
        <f t="shared" si="2"/>
        <v>-6.2441092827396375E-3</v>
      </c>
      <c r="V42" s="97">
        <v>1.0802032108496749</v>
      </c>
    </row>
    <row r="43" spans="1:22" ht="15.75" thickBot="1" x14ac:dyDescent="0.3">
      <c r="A43" s="3" t="s">
        <v>53</v>
      </c>
      <c r="B43" s="19">
        <v>88</v>
      </c>
      <c r="C43" s="20">
        <v>82</v>
      </c>
      <c r="D43" s="20">
        <v>84</v>
      </c>
      <c r="E43" s="21">
        <v>87</v>
      </c>
      <c r="F43" s="9">
        <f>(META!C$24+AVERAGE(B43:E43)/10*META!C$23)</f>
        <v>6966.2139999999999</v>
      </c>
      <c r="G43" s="19">
        <v>0</v>
      </c>
      <c r="H43" s="20">
        <v>20</v>
      </c>
      <c r="I43" s="20">
        <v>40</v>
      </c>
      <c r="J43" s="21"/>
      <c r="K43" s="34">
        <v>1.6919999999999999</v>
      </c>
      <c r="L43" s="35">
        <v>1.649</v>
      </c>
      <c r="M43" s="35">
        <v>1.6040000000000001</v>
      </c>
      <c r="N43" s="36"/>
      <c r="O43" s="25">
        <f t="shared" si="3"/>
        <v>-2.1999999999999962E-3</v>
      </c>
      <c r="P43" s="10">
        <f t="shared" si="4"/>
        <v>0.99982785333103819</v>
      </c>
      <c r="Q43" s="9">
        <v>25.2</v>
      </c>
      <c r="R43" s="9">
        <v>25.3</v>
      </c>
      <c r="S43" s="9">
        <v>51.2</v>
      </c>
      <c r="T43" s="10">
        <f>O43*F43*101.325/8.3145/META!C$23/(273.15+Fluxes!Q43)*10</f>
        <v>-1.9926133555728795E-2</v>
      </c>
      <c r="U43" s="25">
        <f t="shared" si="2"/>
        <v>-1.4346816160124731E-2</v>
      </c>
      <c r="V43" s="99">
        <v>1.8450508088988258</v>
      </c>
    </row>
  </sheetData>
  <sheetProtection sheet="1" objects="1" scenarios="1"/>
  <mergeCells count="3">
    <mergeCell ref="K1:N1"/>
    <mergeCell ref="G1:J1"/>
    <mergeCell ref="B1:E1"/>
  </mergeCells>
  <conditionalFormatting sqref="P4:P43">
    <cfRule type="cellIs" dxfId="0" priority="2" operator="lessThan">
      <formula>0.8</formula>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zoomScale="80" zoomScaleNormal="80" workbookViewId="0">
      <pane xSplit="1" ySplit="3" topLeftCell="B4" activePane="bottomRight" state="frozen"/>
      <selection pane="topRight" activeCell="B1" sqref="B1"/>
      <selection pane="bottomLeft" activeCell="A4" sqref="A4"/>
      <selection pane="bottomRight" activeCell="B4" sqref="B4"/>
    </sheetView>
  </sheetViews>
  <sheetFormatPr defaultRowHeight="15" x14ac:dyDescent="0.25"/>
  <cols>
    <col min="1" max="1" width="13.5703125" customWidth="1"/>
    <col min="2" max="2" width="18.28515625" style="12" bestFit="1" customWidth="1"/>
  </cols>
  <sheetData>
    <row r="1" spans="1:2" s="58" customFormat="1" x14ac:dyDescent="0.25">
      <c r="A1" s="57" t="s">
        <v>67</v>
      </c>
      <c r="B1" s="79" t="s">
        <v>60</v>
      </c>
    </row>
    <row r="2" spans="1:2" x14ac:dyDescent="0.25">
      <c r="A2" s="77"/>
      <c r="B2" s="66"/>
    </row>
    <row r="3" spans="1:2" ht="15.75" thickBot="1" x14ac:dyDescent="0.3">
      <c r="A3" s="78"/>
      <c r="B3" s="76" t="s">
        <v>10</v>
      </c>
    </row>
    <row r="4" spans="1:2" x14ac:dyDescent="0.25">
      <c r="A4" s="80" t="s">
        <v>68</v>
      </c>
      <c r="B4" s="11">
        <v>0.17199999999999999</v>
      </c>
    </row>
    <row r="5" spans="1:2" x14ac:dyDescent="0.25">
      <c r="A5" s="81" t="s">
        <v>69</v>
      </c>
      <c r="B5" s="7">
        <v>0.36199999999999999</v>
      </c>
    </row>
    <row r="6" spans="1:2" x14ac:dyDescent="0.25">
      <c r="A6" s="82" t="s">
        <v>70</v>
      </c>
      <c r="B6" s="50">
        <v>0</v>
      </c>
    </row>
    <row r="7" spans="1:2" x14ac:dyDescent="0.25">
      <c r="A7" s="83" t="s">
        <v>71</v>
      </c>
      <c r="B7" s="85">
        <v>0.46400000000000002</v>
      </c>
    </row>
    <row r="8" spans="1:2" x14ac:dyDescent="0.25">
      <c r="A8" s="81" t="s">
        <v>72</v>
      </c>
      <c r="B8" s="7">
        <v>0</v>
      </c>
    </row>
    <row r="9" spans="1:2" x14ac:dyDescent="0.25">
      <c r="A9" s="82" t="s">
        <v>73</v>
      </c>
      <c r="B9" s="50">
        <v>0</v>
      </c>
    </row>
    <row r="10" spans="1:2" x14ac:dyDescent="0.25">
      <c r="A10" s="83" t="s">
        <v>74</v>
      </c>
      <c r="B10" s="85">
        <v>0.82199999999999995</v>
      </c>
    </row>
    <row r="11" spans="1:2" x14ac:dyDescent="0.25">
      <c r="A11" s="81" t="s">
        <v>75</v>
      </c>
      <c r="B11" s="7">
        <v>0.98499999999999999</v>
      </c>
    </row>
    <row r="12" spans="1:2" x14ac:dyDescent="0.25">
      <c r="A12" s="82" t="s">
        <v>76</v>
      </c>
      <c r="B12" s="50">
        <v>0</v>
      </c>
    </row>
    <row r="13" spans="1:2" x14ac:dyDescent="0.25">
      <c r="A13" s="83" t="s">
        <v>77</v>
      </c>
      <c r="B13" s="85">
        <v>0.36299999999999999</v>
      </c>
    </row>
    <row r="14" spans="1:2" x14ac:dyDescent="0.25">
      <c r="A14" s="81" t="s">
        <v>78</v>
      </c>
      <c r="B14" s="7">
        <v>0</v>
      </c>
    </row>
    <row r="15" spans="1:2" x14ac:dyDescent="0.25">
      <c r="A15" s="82" t="s">
        <v>79</v>
      </c>
      <c r="B15" s="50">
        <v>0</v>
      </c>
    </row>
    <row r="16" spans="1:2" x14ac:dyDescent="0.25">
      <c r="A16" s="83" t="s">
        <v>80</v>
      </c>
      <c r="B16" s="85">
        <v>0.17799999999999999</v>
      </c>
    </row>
    <row r="17" spans="1:2" x14ac:dyDescent="0.25">
      <c r="A17" s="81" t="s">
        <v>81</v>
      </c>
      <c r="B17" s="7">
        <v>0</v>
      </c>
    </row>
    <row r="18" spans="1:2" x14ac:dyDescent="0.25">
      <c r="A18" s="82" t="s">
        <v>82</v>
      </c>
      <c r="B18" s="50">
        <v>0</v>
      </c>
    </row>
    <row r="19" spans="1:2" x14ac:dyDescent="0.25">
      <c r="A19" s="83" t="s">
        <v>83</v>
      </c>
      <c r="B19" s="85">
        <v>0.42599999999999999</v>
      </c>
    </row>
    <row r="20" spans="1:2" x14ac:dyDescent="0.25">
      <c r="A20" s="81" t="s">
        <v>84</v>
      </c>
      <c r="B20" s="7">
        <v>0</v>
      </c>
    </row>
    <row r="21" spans="1:2" x14ac:dyDescent="0.25">
      <c r="A21" s="82" t="s">
        <v>85</v>
      </c>
      <c r="B21" s="50">
        <v>0</v>
      </c>
    </row>
    <row r="22" spans="1:2" x14ac:dyDescent="0.25">
      <c r="A22" s="83" t="s">
        <v>86</v>
      </c>
      <c r="B22" s="85">
        <v>0.70399999999999996</v>
      </c>
    </row>
    <row r="23" spans="1:2" x14ac:dyDescent="0.25">
      <c r="A23" s="81" t="s">
        <v>87</v>
      </c>
      <c r="B23" s="7">
        <v>0</v>
      </c>
    </row>
    <row r="24" spans="1:2" x14ac:dyDescent="0.25">
      <c r="A24" s="82" t="s">
        <v>88</v>
      </c>
      <c r="B24" s="50">
        <v>0</v>
      </c>
    </row>
    <row r="25" spans="1:2" x14ac:dyDescent="0.25">
      <c r="A25" s="81" t="s">
        <v>89</v>
      </c>
      <c r="B25" s="7">
        <v>0</v>
      </c>
    </row>
    <row r="26" spans="1:2" x14ac:dyDescent="0.25">
      <c r="A26" s="81" t="s">
        <v>90</v>
      </c>
      <c r="B26" s="7">
        <v>0</v>
      </c>
    </row>
    <row r="27" spans="1:2" ht="15.75" thickBot="1" x14ac:dyDescent="0.3">
      <c r="A27" s="84" t="s">
        <v>91</v>
      </c>
      <c r="B27" s="10">
        <v>0</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vt:lpstr>
      <vt:lpstr>Fluxes</vt:lpstr>
      <vt:lpstr>Concentrations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2016-12-08T16:59:25Z</dcterms:modified>
</cp:coreProperties>
</file>